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9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0.xml" ContentType="application/vnd.openxmlformats-officedocument.spreadsheetml.worksheet+xml"/>
  <Override PartName="/xl/worksheets/_rels/sheet9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3.xml.rels" ContentType="application/vnd.openxmlformats-package.relationships+xml"/>
  <Override PartName="/xl/worksheets/_rels/sheet4.xml.rels" ContentType="application/vnd.openxmlformats-package.relationships+xml"/>
  <Override PartName="/xl/worksheets/_rels/sheet5.xml.rels" ContentType="application/vnd.openxmlformats-package.relationships+xml"/>
  <Override PartName="/xl/worksheets/_rels/sheet6.xml.rels" ContentType="application/vnd.openxmlformats-package.relationships+xml"/>
  <Override PartName="/xl/worksheets/_rels/sheet7.xml.rels" ContentType="application/vnd.openxmlformats-package.relationships+xml"/>
  <Override PartName="/xl/worksheets/_rels/sheet8.xml.rels" ContentType="application/vnd.openxmlformats-package.relationships+xml"/>
  <Override PartName="/xl/worksheets/_rels/sheet10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drawings/drawing9.xml" ContentType="application/vnd.openxmlformats-officedocument.drawing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10.xml" ContentType="application/vnd.openxmlformats-officedocument.drawing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3"/>
  </bookViews>
  <sheets>
    <sheet name="лагерь 10" sheetId="1" state="visible" r:id="rId2"/>
    <sheet name="лагерь 9 день" sheetId="2" state="visible" r:id="rId3"/>
    <sheet name="лагерь 8  день" sheetId="3" state="visible" r:id="rId4"/>
    <sheet name="лагерь 7 день" sheetId="4" state="visible" r:id="rId5"/>
    <sheet name="лагерь 6 день  " sheetId="5" state="visible" r:id="rId6"/>
    <sheet name="лагерь 5 день " sheetId="6" state="visible" r:id="rId7"/>
    <sheet name="лагерь 4 день" sheetId="7" state="visible" r:id="rId8"/>
    <sheet name="лагерь 3 день" sheetId="8" state="visible" r:id="rId9"/>
    <sheet name="лагерь 2 день" sheetId="9" state="visible" r:id="rId10"/>
    <sheet name="лагерь 1 день" sheetId="10" state="visible" r:id="rId11"/>
  </sheets>
  <definedNames>
    <definedName function="false" hidden="true" localSheetId="9" name="_xlnm._FilterDatabase" vbProcedure="false">'лагерь 1 день'!$A$1:$A$74</definedName>
    <definedName function="false" hidden="true" localSheetId="0" name="_xlnm._FilterDatabase" vbProcedure="false">'лагерь 10'!$A$1:$A$69</definedName>
    <definedName function="false" hidden="true" localSheetId="8" name="_xlnm._FilterDatabase" vbProcedure="false">'лагерь 2 день'!$A$1:$A$89</definedName>
    <definedName function="false" hidden="true" localSheetId="7" name="_xlnm._FilterDatabase" vbProcedure="false">'лагерь 3 день'!$A$1:$A$84</definedName>
    <definedName function="false" hidden="true" localSheetId="6" name="_xlnm._FilterDatabase" vbProcedure="false">'лагерь 4 день'!$A$1:$A$127</definedName>
    <definedName function="false" hidden="true" localSheetId="5" name="_xlnm._FilterDatabase" vbProcedure="false">'лагерь 5 день '!$A$1:$A$143</definedName>
    <definedName function="false" hidden="true" localSheetId="4" name="_xlnm._FilterDatabase" vbProcedure="false">'лагерь 6 день  '!$A$1:$A$128</definedName>
    <definedName function="false" hidden="true" localSheetId="3" name="_xlnm._FilterDatabase" vbProcedure="false">'лагерь 7 день'!$A$1:$A$73</definedName>
    <definedName function="false" hidden="true" localSheetId="2" name="_xlnm._FilterDatabase" vbProcedure="false">'лагерь 8  день'!$A$1:$A$81</definedName>
    <definedName function="false" hidden="true" localSheetId="1" name="_xlnm._FilterDatabase" vbProcedure="false">'лагерь 9 день'!$A$1:$A$83</definedName>
  </definedName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<sst xmlns="http://schemas.openxmlformats.org/spreadsheetml/2006/main" count="1001" uniqueCount="303">
  <si>
    <t xml:space="preserve">ПРИМЕРНОЕ 10 -ти ДНЕВНОЕ МЕНЮ </t>
  </si>
  <si>
    <t xml:space="preserve">для питания детей с 11 лет и старше </t>
  </si>
  <si>
    <t xml:space="preserve">10 день</t>
  </si>
  <si>
    <t xml:space="preserve">Наименование блюда</t>
  </si>
  <si>
    <t xml:space="preserve">Брутто, г</t>
  </si>
  <si>
    <t xml:space="preserve">Нетто, г</t>
  </si>
  <si>
    <t xml:space="preserve">Химический состав</t>
  </si>
  <si>
    <t xml:space="preserve">Витамины, мг</t>
  </si>
  <si>
    <t xml:space="preserve">Минералы, мг</t>
  </si>
  <si>
    <t xml:space="preserve">Выход, г</t>
  </si>
  <si>
    <t xml:space="preserve">Белки, г</t>
  </si>
  <si>
    <t xml:space="preserve">Жиры, г</t>
  </si>
  <si>
    <t xml:space="preserve">Угл. г</t>
  </si>
  <si>
    <t xml:space="preserve">ЭЦ, ккал</t>
  </si>
  <si>
    <t xml:space="preserve">ЦЕНА </t>
  </si>
  <si>
    <t xml:space="preserve">СУММА</t>
  </si>
  <si>
    <t xml:space="preserve">С</t>
  </si>
  <si>
    <t xml:space="preserve">В1</t>
  </si>
  <si>
    <t xml:space="preserve">А (мкг рет.экв.)</t>
  </si>
  <si>
    <t xml:space="preserve">Е (мг ток.экв.)</t>
  </si>
  <si>
    <t xml:space="preserve">Ca </t>
  </si>
  <si>
    <t xml:space="preserve">P</t>
  </si>
  <si>
    <t xml:space="preserve">Mg</t>
  </si>
  <si>
    <t xml:space="preserve">Fe</t>
  </si>
  <si>
    <t xml:space="preserve">Завтрак</t>
  </si>
  <si>
    <t xml:space="preserve">итого</t>
  </si>
  <si>
    <t xml:space="preserve">Суп молочный с макаронными изделиями</t>
  </si>
  <si>
    <t xml:space="preserve">250/5</t>
  </si>
  <si>
    <t xml:space="preserve">макаронные изделия</t>
  </si>
  <si>
    <t xml:space="preserve">вода питьевая</t>
  </si>
  <si>
    <t xml:space="preserve">молоко питьевое</t>
  </si>
  <si>
    <t xml:space="preserve">сахар</t>
  </si>
  <si>
    <t xml:space="preserve">соль йодированная</t>
  </si>
  <si>
    <t xml:space="preserve">масло сливочное </t>
  </si>
  <si>
    <t xml:space="preserve">Бутерброд  горячий с сыром и колбасой вареной </t>
  </si>
  <si>
    <t xml:space="preserve">30/16/20</t>
  </si>
  <si>
    <t xml:space="preserve">хлеб пшеничный</t>
  </si>
  <si>
    <t xml:space="preserve">сыр</t>
  </si>
  <si>
    <t xml:space="preserve">колбаса вареная (в том числе из мяса птицы) или колбаса полукопченая</t>
  </si>
  <si>
    <t xml:space="preserve">Чай с молоком (№630-1996)</t>
  </si>
  <si>
    <t xml:space="preserve">чай - заварка</t>
  </si>
  <si>
    <t xml:space="preserve">Хлеб ржаной</t>
  </si>
  <si>
    <t xml:space="preserve">Хлеб пшеничный </t>
  </si>
  <si>
    <t xml:space="preserve">ОБЕД</t>
  </si>
  <si>
    <t xml:space="preserve">Суп картофельный с мясными фрикадельками </t>
  </si>
  <si>
    <t xml:space="preserve">говядина полуфабрикат</t>
  </si>
  <si>
    <t xml:space="preserve">картофель - 01.09.-31.10.- 25%</t>
  </si>
  <si>
    <t xml:space="preserve">01.11.-31.12. -30%</t>
  </si>
  <si>
    <t xml:space="preserve">01.01-29.02 - 35%</t>
  </si>
  <si>
    <t xml:space="preserve">01.03 - 40%</t>
  </si>
  <si>
    <t xml:space="preserve">морковь - до 01.01 - 20%</t>
  </si>
  <si>
    <t xml:space="preserve">с 01.01 - 25%</t>
  </si>
  <si>
    <t xml:space="preserve">лук репчатый</t>
  </si>
  <si>
    <t xml:space="preserve">масло сливочное</t>
  </si>
  <si>
    <t xml:space="preserve">яйца</t>
  </si>
  <si>
    <t xml:space="preserve">Биточки из говядины с соусом </t>
  </si>
  <si>
    <t xml:space="preserve">100/30</t>
  </si>
  <si>
    <t xml:space="preserve">мясо говядины п/ф</t>
  </si>
  <si>
    <t xml:space="preserve">сухари </t>
  </si>
  <si>
    <t xml:space="preserve">масло растительное для смазки листа</t>
  </si>
  <si>
    <t xml:space="preserve">Соус томатный</t>
  </si>
  <si>
    <t xml:space="preserve">Вода или отвар овощной</t>
  </si>
  <si>
    <t xml:space="preserve">мука пшеничная</t>
  </si>
  <si>
    <t xml:space="preserve">Масло сливочное</t>
  </si>
  <si>
    <t xml:space="preserve">сметана</t>
  </si>
  <si>
    <t xml:space="preserve"> томатная паста (без искусственных ароматизаторов, красителей и консервантов, без содержания крахмала и соли)</t>
  </si>
  <si>
    <t xml:space="preserve">Макаронные изделия отварные  </t>
  </si>
  <si>
    <t xml:space="preserve">180/2</t>
  </si>
  <si>
    <t xml:space="preserve">соль</t>
  </si>
  <si>
    <t xml:space="preserve">Нарезка из огурцов свежих с маслом растительным </t>
  </si>
  <si>
    <t xml:space="preserve">100/5</t>
  </si>
  <si>
    <t xml:space="preserve">огурцы свежие грунтовые</t>
  </si>
  <si>
    <t xml:space="preserve">или огурцы свежие парниковые</t>
  </si>
  <si>
    <t xml:space="preserve">масло растительное на полив при подаче </t>
  </si>
  <si>
    <t xml:space="preserve">зелень свежая (петрушка, или укроп)</t>
  </si>
  <si>
    <t xml:space="preserve">Сок  фруктовый</t>
  </si>
  <si>
    <t xml:space="preserve">Хлеб пшеничный витаминизированный</t>
  </si>
  <si>
    <t xml:space="preserve">Полдник</t>
  </si>
  <si>
    <t xml:space="preserve">Кисломолочный напиток </t>
  </si>
  <si>
    <t xml:space="preserve">Мучное изделие промышленного производства (вафли, печенье)</t>
  </si>
  <si>
    <t xml:space="preserve">фрукт </t>
  </si>
  <si>
    <t xml:space="preserve">ИТОГО</t>
  </si>
  <si>
    <t xml:space="preserve">9 день</t>
  </si>
  <si>
    <t xml:space="preserve">Каша пшеничная жидкая с маслом (№311-2004)</t>
  </si>
  <si>
    <t xml:space="preserve">200/5</t>
  </si>
  <si>
    <t xml:space="preserve">крупа пшеничная</t>
  </si>
  <si>
    <t xml:space="preserve">Бутерброд с повидлом</t>
  </si>
  <si>
    <t xml:space="preserve">40/30</t>
  </si>
  <si>
    <t xml:space="preserve">повидло фруктовое</t>
  </si>
  <si>
    <t xml:space="preserve">Фито-чай</t>
  </si>
  <si>
    <t xml:space="preserve">сахар </t>
  </si>
  <si>
    <t xml:space="preserve">Суп  с макаронными изделиями с курицей (р.147-2004)</t>
  </si>
  <si>
    <t xml:space="preserve">курица потрошеная 1 категории (разделка на мякоть без кожи)</t>
  </si>
  <si>
    <t xml:space="preserve">Рыба запеченая с маслом</t>
  </si>
  <si>
    <t xml:space="preserve">минтай потрошенный обезглавленный </t>
  </si>
  <si>
    <t xml:space="preserve">масло растительное</t>
  </si>
  <si>
    <t xml:space="preserve">масло сливочное на полив</t>
  </si>
  <si>
    <t xml:space="preserve">Картофель отварной с маслом №203-2004 </t>
  </si>
  <si>
    <t xml:space="preserve">180/5</t>
  </si>
  <si>
    <t xml:space="preserve">ИЛИ</t>
  </si>
  <si>
    <t xml:space="preserve">Рис отварной  с маслом</t>
  </si>
  <si>
    <t xml:space="preserve">150/5</t>
  </si>
  <si>
    <t xml:space="preserve">крупа рис</t>
  </si>
  <si>
    <t xml:space="preserve">Кисель из концентрата + Витамин "С" (р.591-1996)</t>
  </si>
  <si>
    <t xml:space="preserve">кисель из концентрата на натуральных плодово-ягодных</t>
  </si>
  <si>
    <t xml:space="preserve">Нарезка из свежих овощей с маслом растительным (р.14/1; 15/1-2011, Екатеринбург)</t>
  </si>
  <si>
    <t xml:space="preserve">помидоры свежие парниковые</t>
  </si>
  <si>
    <t xml:space="preserve">или помидоры свежие грунтовые</t>
  </si>
  <si>
    <t xml:space="preserve"> огурцы свежие парниковые</t>
  </si>
  <si>
    <t xml:space="preserve"> или огурцы свежие грунтовые</t>
  </si>
  <si>
    <t xml:space="preserve">зелень свежая (петрушка, укроп)</t>
  </si>
  <si>
    <t xml:space="preserve">фрукт яблоко</t>
  </si>
  <si>
    <t xml:space="preserve">Кисломолочный напиток ряженка (р. 439-2006, Москва) </t>
  </si>
  <si>
    <t xml:space="preserve">Сок  фруктовый в инд. упаковке</t>
  </si>
  <si>
    <t xml:space="preserve">Булочка Дорожная</t>
  </si>
  <si>
    <t xml:space="preserve">мука пшеничная на подпыл</t>
  </si>
  <si>
    <t xml:space="preserve">масло сливочное для смазки</t>
  </si>
  <si>
    <t xml:space="preserve">вода</t>
  </si>
  <si>
    <t xml:space="preserve">дрожжи прессованные</t>
  </si>
  <si>
    <t xml:space="preserve">крошка</t>
  </si>
  <si>
    <t xml:space="preserve">или</t>
  </si>
  <si>
    <t xml:space="preserve">Булочное изделие пром. пр-ва </t>
  </si>
  <si>
    <t xml:space="preserve">8 день</t>
  </si>
  <si>
    <t xml:space="preserve">Запеканка из творога со сгущенным молоком (р.366-2004)</t>
  </si>
  <si>
    <t xml:space="preserve">180/20</t>
  </si>
  <si>
    <t xml:space="preserve">творог</t>
  </si>
  <si>
    <t xml:space="preserve"> мука пшеничная</t>
  </si>
  <si>
    <t xml:space="preserve">яйцо куриное</t>
  </si>
  <si>
    <t xml:space="preserve">масса готовой запеканки</t>
  </si>
  <si>
    <t xml:space="preserve">молоко сгущенное  с сахаром</t>
  </si>
  <si>
    <t xml:space="preserve">Бутерброд с маслом и сыром(р.1-2004)</t>
  </si>
  <si>
    <t xml:space="preserve">35/5/16</t>
  </si>
  <si>
    <t xml:space="preserve">Какао с молоком (№642-1996)</t>
  </si>
  <si>
    <t xml:space="preserve">какао - порошок</t>
  </si>
  <si>
    <t xml:space="preserve">Уха рыбацкая (р.30/2-2011г., Екатеринбург)</t>
  </si>
  <si>
    <t xml:space="preserve">250/80</t>
  </si>
  <si>
    <t xml:space="preserve">минтай потрошенный обезглавленный (филе с кожей без костей)</t>
  </si>
  <si>
    <t xml:space="preserve">Котлета из говядины с маслом</t>
  </si>
  <si>
    <t xml:space="preserve"> фарш промышленного производства</t>
  </si>
  <si>
    <t xml:space="preserve">вода питьевая  </t>
  </si>
  <si>
    <t xml:space="preserve">Картофельное пюре (р.520-2004)</t>
  </si>
  <si>
    <t xml:space="preserve">Капуста тушеная</t>
  </si>
  <si>
    <t xml:space="preserve">капуста белокачанная</t>
  </si>
  <si>
    <t xml:space="preserve">морковь</t>
  </si>
  <si>
    <t xml:space="preserve">томатная паста</t>
  </si>
  <si>
    <t xml:space="preserve">Помидоры свежие с зеленью или луком зеленым и маслом растительным (р. 71-2006, Москва)</t>
  </si>
  <si>
    <t xml:space="preserve">помидоры свежие грунтовые</t>
  </si>
  <si>
    <t xml:space="preserve">или помидоры свежие парниковые</t>
  </si>
  <si>
    <t xml:space="preserve">или лук зеленый</t>
  </si>
  <si>
    <t xml:space="preserve">Чай с лимоном (№686-2004)</t>
  </si>
  <si>
    <t xml:space="preserve">лимон</t>
  </si>
  <si>
    <t xml:space="preserve">Мучное изделие промышленного производства (печенье)</t>
  </si>
  <si>
    <t xml:space="preserve">7 день</t>
  </si>
  <si>
    <t xml:space="preserve">Омлет натуральный  с маслом, подгарнировкой (р.340-2004)</t>
  </si>
  <si>
    <t xml:space="preserve">180/5/50</t>
  </si>
  <si>
    <t xml:space="preserve">или молоко концентрированное</t>
  </si>
  <si>
    <t xml:space="preserve">или молоко сухое</t>
  </si>
  <si>
    <t xml:space="preserve">вода  кипяченая для концентрированного молока</t>
  </si>
  <si>
    <t xml:space="preserve">вода  кипяченая для сухого молока</t>
  </si>
  <si>
    <t xml:space="preserve">масло сливочное на полив при подаче </t>
  </si>
  <si>
    <t xml:space="preserve">Овощи на подгарнировку</t>
  </si>
  <si>
    <t xml:space="preserve">горошек зеленый консервированный (после термической обработки)</t>
  </si>
  <si>
    <t xml:space="preserve">Бутерброд с колбасой вареной или полукопченой  (р.7, 8-2006, Москва)</t>
  </si>
  <si>
    <t xml:space="preserve">30/20</t>
  </si>
  <si>
    <t xml:space="preserve">Чай с сахаром (№685-2004)</t>
  </si>
  <si>
    <t xml:space="preserve">Суп "Питательный" с мясом (ТТК)</t>
  </si>
  <si>
    <t xml:space="preserve">говядина 1 категории</t>
  </si>
  <si>
    <t xml:space="preserve">или говядина полуфабрикат</t>
  </si>
  <si>
    <t xml:space="preserve">или говядина гуляш-полуфабрикат промышленного производства</t>
  </si>
  <si>
    <t xml:space="preserve">масло растительное </t>
  </si>
  <si>
    <t xml:space="preserve">крупа кукурузная</t>
  </si>
  <si>
    <t xml:space="preserve">Плов из отварной птицы</t>
  </si>
  <si>
    <t xml:space="preserve">курица потрошеная 1 категории </t>
  </si>
  <si>
    <t xml:space="preserve">масса отварной мякоти</t>
  </si>
  <si>
    <t xml:space="preserve">крупа рисовая</t>
  </si>
  <si>
    <t xml:space="preserve">Компот из кураги+ Витамин "С" (р.638-2004)</t>
  </si>
  <si>
    <t xml:space="preserve">курага</t>
  </si>
  <si>
    <t xml:space="preserve">Сок в индивидуальной упаковке</t>
  </si>
  <si>
    <t xml:space="preserve">Кондитеркое изделие пром. пр-ва</t>
  </si>
  <si>
    <t xml:space="preserve">ИТОГО:</t>
  </si>
  <si>
    <t xml:space="preserve">6 день</t>
  </si>
  <si>
    <t xml:space="preserve">Каша их хлопьев овсяных  "Геркулес" жидкая  с маслом (№311-2004)</t>
  </si>
  <si>
    <t xml:space="preserve">крупа хлопья овсяные "Геркулес</t>
  </si>
  <si>
    <t xml:space="preserve">Бутерброд с сыром (р.3-2004)</t>
  </si>
  <si>
    <t xml:space="preserve">40/16</t>
  </si>
  <si>
    <t xml:space="preserve">Щи из свежей капусты с картофелем с мясом, со сметаной (№124-2004)</t>
  </si>
  <si>
    <t xml:space="preserve">250/10</t>
  </si>
  <si>
    <t xml:space="preserve">капуста белокочанная свежая</t>
  </si>
  <si>
    <t xml:space="preserve">01.03. - 40%</t>
  </si>
  <si>
    <t xml:space="preserve">Жаркое по - домашнему (р.436-2004)</t>
  </si>
  <si>
    <t xml:space="preserve">масса готового мяса</t>
  </si>
  <si>
    <t xml:space="preserve">Нарезка из огурцов свежих с маслом растительным (р.14/1-2011, Екатеринбург)</t>
  </si>
  <si>
    <t xml:space="preserve">Подгарнировка из сельди с/с</t>
  </si>
  <si>
    <t xml:space="preserve">сельдь с/с</t>
  </si>
  <si>
    <t xml:space="preserve">Компот из сухофруктов + Витамин "С" (р.638-2004)</t>
  </si>
  <si>
    <t xml:space="preserve">сухофрукты</t>
  </si>
  <si>
    <t xml:space="preserve">Кисломолочный напиток кефир (р. 439-2006, Москва) </t>
  </si>
  <si>
    <t xml:space="preserve">Мучное изделие промышленного производства с творогом</t>
  </si>
  <si>
    <t xml:space="preserve">Ватрушка "Царская"    ТТК </t>
  </si>
  <si>
    <r>
      <rPr>
        <sz val="10"/>
        <rFont val="Arial"/>
        <family val="2"/>
        <charset val="204"/>
      </rPr>
      <t xml:space="preserve">крупа манная или </t>
    </r>
    <r>
      <rPr>
        <sz val="10"/>
        <color rgb="FFFF0000"/>
        <rFont val="Arial"/>
        <family val="2"/>
        <charset val="204"/>
      </rPr>
      <t xml:space="preserve">мука пшеничная</t>
    </r>
  </si>
  <si>
    <t xml:space="preserve">яйцо куриное </t>
  </si>
  <si>
    <t xml:space="preserve">масло сливочное для смазки листа</t>
  </si>
  <si>
    <t xml:space="preserve">5 день</t>
  </si>
  <si>
    <t xml:space="preserve">Каша ячневая жидкая с маслом(р.311-2004)</t>
  </si>
  <si>
    <t xml:space="preserve">крупа ячневая</t>
  </si>
  <si>
    <t xml:space="preserve">Яйцо отварное (337-2004)</t>
  </si>
  <si>
    <t xml:space="preserve">Кофейный напиток (№692-2004)</t>
  </si>
  <si>
    <t xml:space="preserve">кофейный напиток </t>
  </si>
  <si>
    <t xml:space="preserve">35/25</t>
  </si>
  <si>
    <t xml:space="preserve">Суп гороховый с гренками с мясом (№139-2004)</t>
  </si>
  <si>
    <t xml:space="preserve">250/20</t>
  </si>
  <si>
    <t xml:space="preserve">или говядина 1 категории</t>
  </si>
  <si>
    <t xml:space="preserve">горох лущёный</t>
  </si>
  <si>
    <t xml:space="preserve">Печень тушеная с картофелем</t>
  </si>
  <si>
    <t xml:space="preserve">60/250</t>
  </si>
  <si>
    <t xml:space="preserve">печень говяжья</t>
  </si>
  <si>
    <t xml:space="preserve">Картофель с 01.03 - 40%</t>
  </si>
  <si>
    <t xml:space="preserve">Морковь с 01.01 - 25%</t>
  </si>
  <si>
    <t xml:space="preserve">Печень говяжья по - строгановски</t>
  </si>
  <si>
    <t xml:space="preserve">60/50</t>
  </si>
  <si>
    <t xml:space="preserve">масса готовой печени</t>
  </si>
  <si>
    <t xml:space="preserve">соус сметанный с томатом</t>
  </si>
  <si>
    <t xml:space="preserve">Гречка вязкая отварная (р.510-2004)</t>
  </si>
  <si>
    <t xml:space="preserve">крупа гречневая </t>
  </si>
  <si>
    <t xml:space="preserve">Булочка домашняя (р.769-2004)</t>
  </si>
  <si>
    <t xml:space="preserve">сахар для отделки</t>
  </si>
  <si>
    <t xml:space="preserve">яйцо куриное для смазки изделия</t>
  </si>
  <si>
    <t xml:space="preserve">или дрожжи сухие</t>
  </si>
  <si>
    <t xml:space="preserve">молоко или вода питьевая</t>
  </si>
  <si>
    <t xml:space="preserve">Булочное изделие пром. пр-ва</t>
  </si>
  <si>
    <t xml:space="preserve">4 день</t>
  </si>
  <si>
    <t xml:space="preserve">Суп молочный с крупой (№161-2004)</t>
  </si>
  <si>
    <t xml:space="preserve">крупа хлопья овсяные "Геркулес", или кукурузная</t>
  </si>
  <si>
    <t xml:space="preserve">30/25</t>
  </si>
  <si>
    <t xml:space="preserve">Рассольник "Домашний" с мясом, со сметаной (р.131-2004)</t>
  </si>
  <si>
    <t xml:space="preserve">капуста свежая белокочанная</t>
  </si>
  <si>
    <t xml:space="preserve">огурцы соленые (без уксуса)</t>
  </si>
  <si>
    <t xml:space="preserve">Котлета рыбная по-домашнему </t>
  </si>
  <si>
    <t xml:space="preserve">120</t>
  </si>
  <si>
    <t xml:space="preserve"> сухари пшеничные</t>
  </si>
  <si>
    <t xml:space="preserve">или </t>
  </si>
  <si>
    <t xml:space="preserve">Рыба тушеная с овощами</t>
  </si>
  <si>
    <t xml:space="preserve">или горбуша с/м</t>
  </si>
  <si>
    <t xml:space="preserve">Картофель — 01.03 - 40% </t>
  </si>
  <si>
    <t xml:space="preserve">Салат из белокачанной капусты с морковью</t>
  </si>
  <si>
    <t xml:space="preserve">Капуста белокочанная свежая</t>
  </si>
  <si>
    <t xml:space="preserve">лимонная кислота</t>
  </si>
  <si>
    <t xml:space="preserve">Масло растительное</t>
  </si>
  <si>
    <t xml:space="preserve">Выход готового блюда</t>
  </si>
  <si>
    <t xml:space="preserve">фрукт (яблоко)</t>
  </si>
  <si>
    <t xml:space="preserve">3 день</t>
  </si>
  <si>
    <t xml:space="preserve">Каша рисовая жидкая  с маслом (№311-2004)</t>
  </si>
  <si>
    <t xml:space="preserve">Бутерброд с сыром и маслом</t>
  </si>
  <si>
    <t xml:space="preserve">30/5/16</t>
  </si>
  <si>
    <t xml:space="preserve">Борщ из свежей капусты с мясом</t>
  </si>
  <si>
    <t xml:space="preserve">картофель 01.03 - 40%</t>
  </si>
  <si>
    <t xml:space="preserve">капуста свежая белокачанная</t>
  </si>
  <si>
    <t xml:space="preserve">свекла с 01.03 - 25%</t>
  </si>
  <si>
    <t xml:space="preserve">морковь - с 01.03.-25 %</t>
  </si>
  <si>
    <t xml:space="preserve">Тефтели из говядины с рисом  с маслом №474-2004</t>
  </si>
  <si>
    <t xml:space="preserve"> говядина полуфабрикат</t>
  </si>
  <si>
    <t xml:space="preserve">Компот из кураги + Витамин "С" (р.638-2004)</t>
  </si>
  <si>
    <t xml:space="preserve">Сок  фруктовый в индивидуальной упаковке</t>
  </si>
  <si>
    <t xml:space="preserve">Булочное изделие пром. пр-ва  с творогом</t>
  </si>
  <si>
    <t xml:space="preserve">2 день</t>
  </si>
  <si>
    <t xml:space="preserve">Каша пшенная жидкая с маслом</t>
  </si>
  <si>
    <t xml:space="preserve">крупа пшено</t>
  </si>
  <si>
    <t xml:space="preserve">Бутерброд с маслом (р.1-2004)</t>
  </si>
  <si>
    <t xml:space="preserve">30/10</t>
  </si>
  <si>
    <t xml:space="preserve">Кофейный напиток</t>
  </si>
  <si>
    <t xml:space="preserve">Суп картофельный с мясом (р.133-2004)</t>
  </si>
  <si>
    <t xml:space="preserve">морковь с 01.01 - 25%</t>
  </si>
  <si>
    <t xml:space="preserve">лук зеленый</t>
  </si>
  <si>
    <t xml:space="preserve">или зелень сушеная</t>
  </si>
  <si>
    <t xml:space="preserve">Курица, запеченная (№494-2004) с маслом</t>
  </si>
  <si>
    <t xml:space="preserve">120/5</t>
  </si>
  <si>
    <t xml:space="preserve">курица потрошеная 1 категории</t>
  </si>
  <si>
    <t xml:space="preserve">томатное пюре (без искусственных ароматизаторов, красителей и консервантов, без содержания крахмала и соли)</t>
  </si>
  <si>
    <t xml:space="preserve">или томатная паста (без искусственных ароматизаторов, красителей и консервантов, без содержания крахмала и соли)</t>
  </si>
  <si>
    <t xml:space="preserve">чеснок свежий</t>
  </si>
  <si>
    <t xml:space="preserve">Биточки рубленные из птицы с маслом</t>
  </si>
  <si>
    <t xml:space="preserve">100/4</t>
  </si>
  <si>
    <t xml:space="preserve">хлеб пшеничный  витаминизированный</t>
  </si>
  <si>
    <t xml:space="preserve">рис припущенный с овощами</t>
  </si>
  <si>
    <t xml:space="preserve">рис</t>
  </si>
  <si>
    <t xml:space="preserve">лук</t>
  </si>
  <si>
    <t xml:space="preserve">Компот из изюма + Витамин "С" (р.638-2004)</t>
  </si>
  <si>
    <t xml:space="preserve">изюм</t>
  </si>
  <si>
    <t xml:space="preserve">Кисломолочный напиток йогурт (р. 439-2006, Москва) </t>
  </si>
  <si>
    <t xml:space="preserve">Мучное изделие промышленного производства вафли</t>
  </si>
  <si>
    <t xml:space="preserve">1 день</t>
  </si>
  <si>
    <t xml:space="preserve">Каша манная жидкая с маслом (№311-2004)</t>
  </si>
  <si>
    <t xml:space="preserve">крупа манная</t>
  </si>
  <si>
    <t xml:space="preserve">30/16</t>
  </si>
  <si>
    <t xml:space="preserve">Суп с рыбными консервами с луком зеленым мелкошинкованным (р.64-2001, Пермь)</t>
  </si>
  <si>
    <t xml:space="preserve">  рыбные консервы в собственном соку или с добавлением масла</t>
  </si>
  <si>
    <t xml:space="preserve">морковь  - 20%</t>
  </si>
  <si>
    <t xml:space="preserve">Колбасные изделия отварные с соусом (р.413-2004)</t>
  </si>
  <si>
    <t xml:space="preserve">сосиски молочные или колбаса вареная, в том числе куриная </t>
  </si>
  <si>
    <t xml:space="preserve">соус сметанный с томатом (р.601-2004):</t>
  </si>
  <si>
    <t xml:space="preserve">Макаронные изделия отварные  (р.516-2004)</t>
  </si>
  <si>
    <t xml:space="preserve">Фрукт </t>
  </si>
  <si>
    <t xml:space="preserve">Мучное  изделие промышленного производства(пряники, печенье)  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</si>
</sst>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0.0"/>
    <numFmt numFmtId="166" formatCode="0.00"/>
    <numFmt numFmtId="167" formatCode="0"/>
    <numFmt numFmtId="168" formatCode="@"/>
    <numFmt numFmtId="169" formatCode="\ * #,##0.00&quot;    &quot;;\-* #,##0.00&quot;    &quot;;\ * \-#&quot;    &quot;;\ @\ "/>
  </numFmts>
  <fonts count="67">
    <font>
      <sz val="10"/>
      <name val="Arial Cyr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color rgb="FFFFFFFF"/>
      <name val="Arial Cyr"/>
      <family val="0"/>
      <charset val="204"/>
    </font>
    <font>
      <b val="true"/>
      <sz val="10"/>
      <color rgb="FF000000"/>
      <name val="Arial Cyr"/>
      <family val="0"/>
      <charset val="204"/>
    </font>
    <font>
      <sz val="10"/>
      <color rgb="FFCC0000"/>
      <name val="Arial Cyr"/>
      <family val="0"/>
      <charset val="204"/>
    </font>
    <font>
      <b val="true"/>
      <sz val="10"/>
      <color rgb="FFFFFFFF"/>
      <name val="Arial Cyr"/>
      <family val="0"/>
      <charset val="204"/>
    </font>
    <font>
      <i val="true"/>
      <sz val="10"/>
      <color rgb="FF808080"/>
      <name val="Arial Cyr"/>
      <family val="0"/>
      <charset val="204"/>
    </font>
    <font>
      <sz val="10"/>
      <color rgb="FF006600"/>
      <name val="Arial Cyr"/>
      <family val="0"/>
      <charset val="204"/>
    </font>
    <font>
      <sz val="18"/>
      <color rgb="FF000000"/>
      <name val="Arial Cyr"/>
      <family val="0"/>
      <charset val="204"/>
    </font>
    <font>
      <sz val="12"/>
      <color rgb="FF000000"/>
      <name val="Arial Cyr"/>
      <family val="0"/>
      <charset val="204"/>
    </font>
    <font>
      <u val="single"/>
      <sz val="10"/>
      <color rgb="FF0000EE"/>
      <name val="Arial Cyr"/>
      <family val="0"/>
      <charset val="204"/>
    </font>
    <font>
      <sz val="10"/>
      <color rgb="FF996600"/>
      <name val="Arial Cyr"/>
      <family val="0"/>
      <charset val="204"/>
    </font>
    <font>
      <sz val="10"/>
      <color rgb="FF333333"/>
      <name val="Arial Cyr"/>
      <family val="0"/>
      <charset val="204"/>
    </font>
    <font>
      <sz val="10"/>
      <name val="Arial"/>
      <family val="2"/>
      <charset val="204"/>
    </font>
    <font>
      <sz val="11"/>
      <name val="Arial Cyr"/>
      <family val="0"/>
      <charset val="204"/>
    </font>
    <font>
      <sz val="12"/>
      <name val="Arial Black"/>
      <family val="2"/>
      <charset val="204"/>
    </font>
    <font>
      <sz val="14"/>
      <name val="Arial Black"/>
      <family val="2"/>
      <charset val="204"/>
    </font>
    <font>
      <b val="true"/>
      <sz val="8"/>
      <name val="Arial"/>
      <family val="2"/>
      <charset val="204"/>
    </font>
    <font>
      <b val="true"/>
      <sz val="11"/>
      <name val="Arial"/>
      <family val="2"/>
      <charset val="204"/>
    </font>
    <font>
      <b val="true"/>
      <sz val="7"/>
      <name val="Arial"/>
      <family val="2"/>
      <charset val="204"/>
    </font>
    <font>
      <b val="true"/>
      <i val="true"/>
      <sz val="7"/>
      <name val="Arial"/>
      <family val="2"/>
      <charset val="204"/>
    </font>
    <font>
      <b val="true"/>
      <i val="true"/>
      <sz val="11"/>
      <name val="Arial"/>
      <family val="2"/>
      <charset val="204"/>
    </font>
    <font>
      <b val="true"/>
      <i val="true"/>
      <sz val="7"/>
      <color rgb="FFFF0000"/>
      <name val="Arial"/>
      <family val="2"/>
      <charset val="204"/>
    </font>
    <font>
      <sz val="10"/>
      <color rgb="FFFF0000"/>
      <name val="Arial Cyr"/>
      <family val="0"/>
      <charset val="204"/>
    </font>
    <font>
      <sz val="7"/>
      <name val="Arial"/>
      <family val="2"/>
      <charset val="204"/>
    </font>
    <font>
      <b val="true"/>
      <sz val="7"/>
      <color rgb="FFFF0000"/>
      <name val="Arial"/>
      <family val="2"/>
      <charset val="204"/>
    </font>
    <font>
      <b val="true"/>
      <sz val="10"/>
      <name val="Arial"/>
      <family val="2"/>
      <charset val="204"/>
    </font>
    <font>
      <sz val="7"/>
      <name val="Arial Cyr"/>
      <family val="0"/>
      <charset val="204"/>
    </font>
    <font>
      <b val="true"/>
      <sz val="7"/>
      <name val="Arial Cyr"/>
      <family val="0"/>
      <charset val="204"/>
    </font>
    <font>
      <sz val="7"/>
      <color rgb="FFFF0000"/>
      <name val="Arial Cyr"/>
      <family val="0"/>
      <charset val="204"/>
    </font>
    <font>
      <b val="true"/>
      <sz val="9"/>
      <name val="Arial"/>
      <family val="2"/>
      <charset val="204"/>
    </font>
    <font>
      <b val="true"/>
      <sz val="9"/>
      <color rgb="FFFF0000"/>
      <name val="Arial"/>
      <family val="2"/>
      <charset val="204"/>
    </font>
    <font>
      <sz val="7"/>
      <color rgb="FFFF0000"/>
      <name val="Arial"/>
      <family val="2"/>
      <charset val="204"/>
    </font>
    <font>
      <b val="true"/>
      <sz val="7"/>
      <color rgb="FFFF0000"/>
      <name val="Arial Cyr"/>
      <family val="0"/>
      <charset val="204"/>
    </font>
    <font>
      <sz val="9"/>
      <name val="Arial"/>
      <family val="2"/>
      <charset val="204"/>
    </font>
    <font>
      <sz val="10"/>
      <name val="Arial Cyr"/>
      <family val="2"/>
      <charset val="204"/>
    </font>
    <font>
      <b val="true"/>
      <sz val="10"/>
      <name val="Arial Cyr"/>
      <family val="0"/>
      <charset val="204"/>
    </font>
    <font>
      <sz val="9"/>
      <name val="Arial Cyr"/>
      <family val="0"/>
      <charset val="204"/>
    </font>
    <font>
      <sz val="9"/>
      <color rgb="FFFF0000"/>
      <name val="Arial Cyr"/>
      <family val="0"/>
      <charset val="204"/>
    </font>
    <font>
      <b val="true"/>
      <sz val="9"/>
      <name val="Arial Cyr"/>
      <family val="0"/>
      <charset val="204"/>
    </font>
    <font>
      <b val="true"/>
      <i val="true"/>
      <sz val="9"/>
      <name val="Arial"/>
      <family val="2"/>
      <charset val="204"/>
    </font>
    <font>
      <b val="true"/>
      <sz val="10"/>
      <name val="Arial Cyr"/>
      <family val="2"/>
      <charset val="204"/>
    </font>
    <font>
      <sz val="10"/>
      <color rgb="FF000000"/>
      <name val="Arial Cyr"/>
      <family val="0"/>
      <charset val="204"/>
    </font>
    <font>
      <b val="true"/>
      <sz val="12"/>
      <name val="Arial Cyr"/>
      <family val="0"/>
      <charset val="204"/>
    </font>
    <font>
      <b val="true"/>
      <sz val="12"/>
      <color rgb="FFFF0000"/>
      <name val="Arial Cyr"/>
      <family val="0"/>
      <charset val="204"/>
    </font>
    <font>
      <sz val="8"/>
      <name val="Arial"/>
      <family val="2"/>
      <charset val="204"/>
    </font>
    <font>
      <sz val="8"/>
      <color rgb="FFFF0000"/>
      <name val="Arial"/>
      <family val="2"/>
      <charset val="204"/>
    </font>
    <font>
      <b val="true"/>
      <sz val="10"/>
      <color rgb="FFFF0000"/>
      <name val="Arial Cyr"/>
      <family val="0"/>
      <charset val="204"/>
    </font>
    <font>
      <b val="true"/>
      <sz val="14"/>
      <name val="Arial Cyr"/>
      <family val="0"/>
      <charset val="204"/>
    </font>
    <font>
      <b val="true"/>
      <sz val="14"/>
      <color rgb="FFFF0000"/>
      <name val="Arial Cyr"/>
      <family val="0"/>
      <charset val="204"/>
    </font>
    <font>
      <b val="true"/>
      <sz val="8"/>
      <name val="Arial Cyr"/>
      <family val="0"/>
      <charset val="204"/>
    </font>
    <font>
      <b val="true"/>
      <sz val="8"/>
      <color rgb="FFFF0000"/>
      <name val="Arial Cyr"/>
      <family val="0"/>
      <charset val="204"/>
    </font>
    <font>
      <b val="true"/>
      <sz val="10"/>
      <color rgb="FFFF0000"/>
      <name val="Arial"/>
      <family val="2"/>
      <charset val="204"/>
    </font>
    <font>
      <sz val="10"/>
      <color rgb="FFFF0000"/>
      <name val="Arial"/>
      <family val="2"/>
      <charset val="204"/>
    </font>
    <font>
      <b val="true"/>
      <sz val="12"/>
      <name val="Arial"/>
      <family val="2"/>
      <charset val="204"/>
    </font>
    <font>
      <sz val="7"/>
      <color rgb="FF000000"/>
      <name val="Arial"/>
      <family val="2"/>
      <charset val="204"/>
    </font>
    <font>
      <b val="true"/>
      <sz val="9"/>
      <color rgb="FFFF0000"/>
      <name val="Arial Cyr"/>
      <family val="0"/>
      <charset val="204"/>
    </font>
    <font>
      <b val="true"/>
      <i val="true"/>
      <sz val="11"/>
      <color rgb="FFFF0000"/>
      <name val="Arial"/>
      <family val="2"/>
      <charset val="204"/>
    </font>
    <font>
      <i val="true"/>
      <sz val="7"/>
      <name val="Arial"/>
      <family val="2"/>
      <charset val="204"/>
    </font>
    <font>
      <b val="true"/>
      <u val="single"/>
      <sz val="10"/>
      <name val="Arial"/>
      <family val="2"/>
      <charset val="204"/>
    </font>
    <font>
      <b val="true"/>
      <sz val="7"/>
      <color rgb="FF000000"/>
      <name val="Arial"/>
      <family val="2"/>
      <charset val="204"/>
    </font>
    <font>
      <sz val="7"/>
      <color rgb="FF000000"/>
      <name val="Arial Cyr"/>
      <family val="0"/>
      <charset val="204"/>
    </font>
    <font>
      <b val="true"/>
      <i val="true"/>
      <sz val="7"/>
      <color rgb="FF003366"/>
      <name val="Arial"/>
      <family val="2"/>
      <charset val="204"/>
    </font>
    <font>
      <sz val="9"/>
      <color rgb="FFFF0000"/>
      <name val="Arial"/>
      <family val="2"/>
      <charset val="204"/>
    </font>
    <font>
      <b val="true"/>
      <u val="single"/>
      <sz val="9"/>
      <name val="Arial Cyr"/>
      <family val="0"/>
      <charset val="204"/>
    </font>
  </fonts>
  <fills count="17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FFCCCC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FF0000"/>
      </patternFill>
    </fill>
    <fill>
      <patternFill patternType="solid">
        <fgColor rgb="FFCCFFCC"/>
        <bgColor rgb="FFCCFFFF"/>
      </patternFill>
    </fill>
    <fill>
      <patternFill patternType="solid">
        <fgColor rgb="FFFFFFCC"/>
        <bgColor rgb="FFFFFFFF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00CCFF"/>
        <bgColor rgb="FF33CCCC"/>
      </patternFill>
    </fill>
    <fill>
      <patternFill patternType="solid">
        <fgColor rgb="FF99CCFF"/>
        <bgColor rgb="FFC0C0C0"/>
      </patternFill>
    </fill>
    <fill>
      <patternFill patternType="solid">
        <fgColor rgb="FF99CC00"/>
        <bgColor rgb="FFFFCC00"/>
      </patternFill>
    </fill>
    <fill>
      <patternFill patternType="solid">
        <fgColor rgb="FFFF9900"/>
        <bgColor rgb="FFFFCC00"/>
      </patternFill>
    </fill>
    <fill>
      <patternFill patternType="solid">
        <fgColor rgb="FFFFCC00"/>
        <bgColor rgb="FFFFFF00"/>
      </patternFill>
    </fill>
    <fill>
      <patternFill patternType="solid">
        <fgColor rgb="FF333399"/>
        <bgColor rgb="FF003366"/>
      </patternFill>
    </fill>
  </fills>
  <borders count="18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</borders>
  <cellStyleXfs count="38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9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5" fillId="4" borderId="0" applyFont="true" applyBorder="false" applyAlignment="true" applyProtection="false">
      <alignment horizontal="general" vertical="bottom" textRotation="0" wrapText="false" indent="0" shrinkToFit="false"/>
    </xf>
    <xf numFmtId="164" fontId="6" fillId="5" borderId="0" applyFont="true" applyBorder="false" applyAlignment="true" applyProtection="false">
      <alignment horizontal="general" vertical="bottom" textRotation="0" wrapText="false" indent="0" shrinkToFit="false"/>
    </xf>
    <xf numFmtId="164" fontId="7" fillId="6" borderId="0" applyFont="true" applyBorder="false" applyAlignment="true" applyProtection="false">
      <alignment horizontal="general" vertical="bottom" textRotation="0" wrapText="false" indent="0" shrinkToFit="false"/>
    </xf>
    <xf numFmtId="164" fontId="8" fillId="0" borderId="0" applyFont="true" applyBorder="false" applyAlignment="true" applyProtection="false">
      <alignment horizontal="general" vertical="bottom" textRotation="0" wrapText="false" indent="0" shrinkToFit="false"/>
    </xf>
    <xf numFmtId="164" fontId="9" fillId="7" borderId="0" applyFont="true" applyBorder="false" applyAlignment="true" applyProtection="false">
      <alignment horizontal="general" vertical="bottom" textRotation="0" wrapText="false" indent="0" shrinkToFit="false"/>
    </xf>
    <xf numFmtId="164" fontId="10" fillId="0" borderId="0" applyFont="true" applyBorder="false" applyAlignment="true" applyProtection="false">
      <alignment horizontal="general" vertical="bottom" textRotation="0" wrapText="false" indent="0" shrinkToFit="false"/>
    </xf>
    <xf numFmtId="164" fontId="11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0" borderId="0" applyFont="true" applyBorder="false" applyAlignment="true" applyProtection="false">
      <alignment horizontal="general" vertical="bottom" textRotation="0" wrapText="false" indent="0" shrinkToFit="false"/>
    </xf>
    <xf numFmtId="164" fontId="13" fillId="8" borderId="0" applyFont="true" applyBorder="false" applyAlignment="true" applyProtection="false">
      <alignment horizontal="general" vertical="bottom" textRotation="0" wrapText="false" indent="0" shrinkToFit="false"/>
    </xf>
    <xf numFmtId="164" fontId="14" fillId="8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9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7" fontId="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16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6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9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9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0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9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21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1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2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1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21" fillId="9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3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2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4" fillId="1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4" fillId="11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5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7" fillId="11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4" fillId="1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8" fillId="9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8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1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1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1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7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9" borderId="2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5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8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9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7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6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30" fillId="0" borderId="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30" fillId="9" borderId="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7" fontId="15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9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6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9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2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5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9" borderId="2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28" fillId="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8" fontId="28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1" fillId="11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1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6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30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10" borderId="2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5" fillId="1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9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1" fillId="11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6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1" fillId="1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31" fillId="11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2" fillId="9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3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7" fillId="11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4" fillId="1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5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2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8" fillId="9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15" fillId="1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7" fontId="26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9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0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9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2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7" fontId="0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30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5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5" fillId="9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5" fillId="9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34" fillId="11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1" fillId="0" borderId="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8" fillId="0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27" fillId="1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35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10" borderId="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7" fontId="36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36" fillId="0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7" fontId="36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36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21" fillId="9" borderId="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37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7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5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7" fontId="32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8" fillId="9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9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9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9" fillId="9" borderId="2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39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0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1" fillId="9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38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9" fillId="9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29" fillId="9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9" fillId="9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7" fillId="11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9" fillId="0" borderId="2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7" fontId="39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40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9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39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40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9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9" fillId="9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0" fillId="9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0" fillId="9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30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30" fillId="9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5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8" fillId="9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26" fillId="11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2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2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8" fillId="0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3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30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41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7" fontId="44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7" fillId="1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45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7" fontId="46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9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5" fillId="9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7" fontId="46" fillId="9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5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7" fontId="46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4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8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45" fillId="0" borderId="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7" fontId="46" fillId="0" borderId="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5" fontId="3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9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25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7" fontId="4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5" fillId="9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7" fontId="46" fillId="9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8" fillId="0" borderId="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1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2" fillId="9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7" fontId="53" fillId="9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7" fontId="28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7" fontId="54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45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28" fillId="9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4" fillId="9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4" fillId="9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5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9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9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9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54" fillId="9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2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54" fillId="9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5" fillId="9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5" fillId="9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9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9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4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8" fillId="9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8" fillId="9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8" fillId="9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7" fontId="0" fillId="9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9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7" fontId="15" fillId="9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9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9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4" fillId="9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5" fillId="9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7" fontId="25" fillId="9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4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46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45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46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4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1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9" borderId="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2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6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6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1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26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8" fillId="9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8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9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9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1" fillId="9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5" fillId="1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5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9" borderId="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5" fillId="9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9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1" fillId="1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2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9" fillId="9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5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6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8" fillId="9" borderId="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8" fillId="9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8" fillId="9" borderId="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6" fontId="21" fillId="11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2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6" fillId="9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6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6" fillId="9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9" fillId="9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4" fillId="10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21" fillId="11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22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7" fillId="1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8" fillId="9" borderId="1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8" fillId="9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0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8" fillId="0" borderId="2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5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8" fillId="9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8" fillId="9" borderId="9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38" fillId="9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9" fillId="9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1" fillId="9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6" fillId="9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4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7" fillId="11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9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6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26" fillId="9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8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3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30" fillId="9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1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2" fillId="0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29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0" borderId="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5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5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9" fillId="9" borderId="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9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9" borderId="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9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9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34" fillId="1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8" fillId="9" borderId="1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6" fontId="26" fillId="11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1" fillId="0" borderId="2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6" fontId="25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37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7" fontId="0" fillId="9" borderId="2" xfId="37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8" fillId="9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31" fillId="1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0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9" fillId="0" borderId="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38" fillId="9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7" fontId="15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28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31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7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41" fillId="0" borderId="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35" fillId="11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1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7" fontId="58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5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1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9" fillId="10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9" fillId="1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4" fillId="1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8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60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1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1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1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9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29" fillId="9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8" fillId="9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9" fillId="9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4" fillId="11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8" fillId="9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1" fillId="9" borderId="2" xfId="37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5" fillId="9" borderId="2" xfId="37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7" fontId="36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2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7" fontId="34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7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5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39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0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6" fillId="0" borderId="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36" fillId="0" borderId="10" xfId="3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36" fillId="0" borderId="5" xfId="3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7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6" fillId="0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9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0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62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3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30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38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8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8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8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4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8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31" fillId="11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24" fillId="16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5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5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15" fillId="9" borderId="2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6" fontId="26" fillId="9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0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8" fillId="9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5" fillId="9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38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9" fillId="9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27" fillId="1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7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39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7" fillId="9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62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3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45" fillId="0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6" fontId="45" fillId="9" borderId="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15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45" fillId="0" borderId="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63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63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57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4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0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9" fillId="11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1" fillId="1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9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32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5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45" fillId="9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28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41" fillId="0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0" fillId="0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9" fillId="0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6" fillId="0" borderId="1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41" fillId="0" borderId="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39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1" fillId="9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26" fillId="9" borderId="2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32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10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15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5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1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15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5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5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5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8" fillId="0" borderId="1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5" fillId="0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8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26" fillId="9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9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41" fillId="9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6" fontId="39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41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41" fillId="9" borderId="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3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34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35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45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36" fillId="9" borderId="10" xfId="3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36" fillId="9" borderId="5" xfId="3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44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9" fillId="9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5" fillId="9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8" fillId="9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39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1" fillId="9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50" fillId="9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1" fillId="9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9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36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8" fillId="9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3" fillId="9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7" fillId="9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4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35" fillId="1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8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5" fillId="9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5" fillId="9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5" fillId="9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9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9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28" fillId="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27" fillId="1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64" fillId="1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15" fillId="0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1" fillId="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21" fillId="13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6" fillId="10" borderId="2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7" fontId="36" fillId="1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5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9" fillId="0" borderId="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39" fillId="9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0" fillId="9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41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39" fillId="1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6" fillId="9" borderId="2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41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1" fillId="9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9" borderId="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39" fillId="9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5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9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</cellXfs>
  <cellStyles count="24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Accent 1 14" xfId="20"/>
    <cellStyle name="Accent 13" xfId="21"/>
    <cellStyle name="Accent 2 15" xfId="22"/>
    <cellStyle name="Accent 3 16" xfId="23"/>
    <cellStyle name="Bad 10" xfId="24"/>
    <cellStyle name="Error 12" xfId="25"/>
    <cellStyle name="Footnote 5" xfId="26"/>
    <cellStyle name="Good 8" xfId="27"/>
    <cellStyle name="Heading 1 1" xfId="28"/>
    <cellStyle name="Heading 2 2" xfId="29"/>
    <cellStyle name="Hyperlink 6" xfId="30"/>
    <cellStyle name="Neutral 9" xfId="31"/>
    <cellStyle name="Note 4" xfId="32"/>
    <cellStyle name="Status 7" xfId="33"/>
    <cellStyle name="Text 3" xfId="34"/>
    <cellStyle name="Warning 11" xfId="35"/>
    <cellStyle name="Обычный_Лист1" xfId="36"/>
    <cellStyle name="Обычный_Лист3" xfId="37"/>
  </cellStyles>
  <colors>
    <indexedColors>
      <rgbColor rgb="FF000000"/>
      <rgbColor rgb="FFFFFFFF"/>
      <rgbColor rgb="FFFF0000"/>
      <rgbColor rgb="FF00FF00"/>
      <rgbColor rgb="FF0000EE"/>
      <rgbColor rgb="FFFFFF00"/>
      <rgbColor rgb="FFFF00FF"/>
      <rgbColor rgb="FF00FFFF"/>
      <rgbColor rgb="FFCC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drawing" Target="../drawings/drawing10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8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AM1269"/>
  <sheetViews>
    <sheetView showFormulas="false" showGridLines="true" showRowColHeaders="true" showZeros="true" rightToLeft="false" tabSelected="false" showOutlineSymbols="true" defaultGridColor="true" view="pageBreakPreview" topLeftCell="A52" colorId="64" zoomScale="100" zoomScaleNormal="100" zoomScalePageLayoutView="100" workbookViewId="0">
      <selection pane="topLeft" activeCell="E65" activeCellId="0" sqref="E65"/>
    </sheetView>
  </sheetViews>
  <sheetFormatPr defaultRowHeight="20.1" zeroHeight="false" outlineLevelRow="0" outlineLevelCol="1"/>
  <cols>
    <col collapsed="false" customWidth="true" hidden="false" outlineLevel="0" max="1" min="1" style="1" width="30.97"/>
    <col collapsed="false" customWidth="true" hidden="false" outlineLevel="0" max="2" min="2" style="2" width="6.54"/>
    <col collapsed="false" customWidth="true" hidden="false" outlineLevel="0" max="3" min="3" style="3" width="5.7"/>
    <col collapsed="false" customWidth="true" hidden="false" outlineLevel="0" max="4" min="4" style="4" width="7.79"/>
    <col collapsed="false" customWidth="true" hidden="false" outlineLevel="0" max="5" min="5" style="5" width="5.83"/>
    <col collapsed="false" customWidth="true" hidden="false" outlineLevel="0" max="6" min="6" style="6" width="6.23"/>
    <col collapsed="false" customWidth="true" hidden="false" outlineLevel="0" max="7" min="7" style="6" width="5.83"/>
    <col collapsed="false" customWidth="true" hidden="false" outlineLevel="0" max="8" min="8" style="6" width="7.22"/>
    <col collapsed="false" customWidth="true" hidden="false" outlineLevel="1" max="9" min="9" style="7" width="6.39"/>
    <col collapsed="false" customWidth="true" hidden="false" outlineLevel="1" max="10" min="10" style="7" width="8.75"/>
    <col collapsed="false" customWidth="true" hidden="false" outlineLevel="0" max="11" min="11" style="5" width="6.11"/>
    <col collapsed="false" customWidth="true" hidden="false" outlineLevel="0" max="12" min="12" style="8" width="6.39"/>
    <col collapsed="false" customWidth="true" hidden="false" outlineLevel="0" max="13" min="13" style="8" width="5.83"/>
    <col collapsed="false" customWidth="true" hidden="false" outlineLevel="0" max="14" min="14" style="8" width="6.11"/>
    <col collapsed="false" customWidth="true" hidden="false" outlineLevel="0" max="15" min="15" style="9" width="6.23"/>
    <col collapsed="false" customWidth="true" hidden="false" outlineLevel="0" max="16" min="16" style="9" width="6.94"/>
    <col collapsed="false" customWidth="true" hidden="false" outlineLevel="0" max="17" min="17" style="8" width="7.49"/>
    <col collapsed="false" customWidth="true" hidden="false" outlineLevel="0" max="18" min="18" style="8" width="6.64"/>
    <col collapsed="false" customWidth="true" hidden="true" outlineLevel="0" max="26" min="19" style="10" width="9.07"/>
    <col collapsed="false" customWidth="true" hidden="false" outlineLevel="0" max="27" min="27" style="10" width="9.48"/>
    <col collapsed="false" customWidth="true" hidden="false" outlineLevel="0" max="257" min="28" style="10" width="9.07"/>
    <col collapsed="false" customWidth="true" hidden="false" outlineLevel="0" max="1025" min="258" style="0" width="9.07"/>
  </cols>
  <sheetData>
    <row r="1" customFormat="false" ht="26.1" hidden="false" customHeight="true" outlineLevel="0" collapsed="false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</row>
    <row r="2" customFormat="false" ht="26.1" hidden="false" customHeight="true" outlineLevel="0" collapsed="false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</row>
    <row r="3" customFormat="false" ht="26.1" hidden="false" customHeight="true" outlineLevel="0" collapsed="false">
      <c r="A3" s="12" t="s">
        <v>2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</row>
    <row r="4" customFormat="false" ht="26.1" hidden="false" customHeight="true" outlineLevel="0" collapsed="false">
      <c r="A4" s="13" t="s">
        <v>3</v>
      </c>
      <c r="B4" s="14" t="s">
        <v>4</v>
      </c>
      <c r="C4" s="14" t="s">
        <v>5</v>
      </c>
      <c r="D4" s="14" t="s">
        <v>6</v>
      </c>
      <c r="E4" s="14"/>
      <c r="F4" s="14"/>
      <c r="G4" s="14"/>
      <c r="H4" s="14"/>
      <c r="I4" s="15"/>
      <c r="J4" s="15"/>
      <c r="K4" s="16" t="s">
        <v>7</v>
      </c>
      <c r="L4" s="16"/>
      <c r="M4" s="16"/>
      <c r="N4" s="16"/>
      <c r="O4" s="16" t="s">
        <v>8</v>
      </c>
      <c r="P4" s="16"/>
      <c r="Q4" s="16"/>
      <c r="R4" s="16"/>
    </row>
    <row r="5" customFormat="false" ht="26.1" hidden="false" customHeight="true" outlineLevel="0" collapsed="false">
      <c r="A5" s="13"/>
      <c r="B5" s="14"/>
      <c r="C5" s="14"/>
      <c r="D5" s="14" t="s">
        <v>9</v>
      </c>
      <c r="E5" s="17" t="s">
        <v>10</v>
      </c>
      <c r="F5" s="17" t="s">
        <v>11</v>
      </c>
      <c r="G5" s="17" t="s">
        <v>12</v>
      </c>
      <c r="H5" s="18" t="s">
        <v>13</v>
      </c>
      <c r="I5" s="19" t="s">
        <v>14</v>
      </c>
      <c r="J5" s="19" t="s">
        <v>15</v>
      </c>
      <c r="K5" s="20" t="s">
        <v>16</v>
      </c>
      <c r="L5" s="21" t="s">
        <v>17</v>
      </c>
      <c r="M5" s="21" t="s">
        <v>18</v>
      </c>
      <c r="N5" s="21" t="s">
        <v>19</v>
      </c>
      <c r="O5" s="21" t="s">
        <v>20</v>
      </c>
      <c r="P5" s="21" t="s">
        <v>21</v>
      </c>
      <c r="Q5" s="21" t="s">
        <v>22</v>
      </c>
      <c r="R5" s="20" t="s">
        <v>23</v>
      </c>
    </row>
    <row r="6" customFormat="false" ht="28.5" hidden="false" customHeight="true" outlineLevel="0" collapsed="false">
      <c r="A6" s="22" t="s">
        <v>24</v>
      </c>
      <c r="B6" s="22"/>
      <c r="C6" s="22"/>
      <c r="D6" s="22"/>
      <c r="E6" s="23" t="n">
        <f aca="false">E7+E15+E19+E23</f>
        <v>24.77984</v>
      </c>
      <c r="F6" s="23" t="n">
        <f aca="false">F7+F15+F19+F23</f>
        <v>16.462</v>
      </c>
      <c r="G6" s="23" t="n">
        <f aca="false">G7+G15+G19+G23</f>
        <v>90.02795</v>
      </c>
      <c r="H6" s="24" t="n">
        <f aca="false">H7+H15+H19+H23+H24</f>
        <v>677.01916</v>
      </c>
      <c r="I6" s="19" t="s">
        <v>25</v>
      </c>
      <c r="J6" s="25" t="n">
        <f aca="false">J7+J25+J65</f>
        <v>0</v>
      </c>
      <c r="K6" s="19" t="n">
        <f aca="false">K8+K15+K19+K23+K24</f>
        <v>1.17</v>
      </c>
      <c r="L6" s="19" t="n">
        <f aca="false">L8+L15+L19+L23+L24</f>
        <v>0.150333333333333</v>
      </c>
      <c r="M6" s="19" t="n">
        <f aca="false">M8+M15+M19+M23+M24</f>
        <v>34.674</v>
      </c>
      <c r="N6" s="19" t="n">
        <f aca="false">N8+N15+N19+N23+N24</f>
        <v>0.703</v>
      </c>
      <c r="O6" s="19" t="n">
        <f aca="false">O8+O15+O19+O23+O24</f>
        <v>418.46</v>
      </c>
      <c r="P6" s="19" t="n">
        <f aca="false">P8+P15+P19+P23+P24</f>
        <v>339.625</v>
      </c>
      <c r="Q6" s="19" t="n">
        <f aca="false">Q8+Q15+Q19+Q23+Q24</f>
        <v>49.393</v>
      </c>
      <c r="R6" s="19" t="n">
        <f aca="false">R8+R15+R19+R23+R24</f>
        <v>1.392</v>
      </c>
      <c r="AA6" s="26"/>
    </row>
    <row r="7" customFormat="false" ht="27" hidden="false" customHeight="true" outlineLevel="0" collapsed="false">
      <c r="A7" s="22"/>
      <c r="B7" s="22"/>
      <c r="C7" s="22"/>
      <c r="D7" s="22"/>
      <c r="E7" s="27" t="n">
        <f aca="false">E8-(E8*6/100)</f>
        <v>6.84884</v>
      </c>
      <c r="F7" s="27" t="n">
        <f aca="false">F8-(F8*12/100)</f>
        <v>9.46</v>
      </c>
      <c r="G7" s="27" t="n">
        <f aca="false">G8-(G8*9/100)</f>
        <v>20.09735</v>
      </c>
      <c r="H7" s="28" t="n">
        <f aca="false">E7*4+F7*9+G7*4</f>
        <v>192.92476</v>
      </c>
      <c r="I7" s="19"/>
      <c r="J7" s="29" t="n">
        <f aca="false">J8+J15+J19+J23+J24</f>
        <v>0</v>
      </c>
      <c r="K7" s="19"/>
      <c r="L7" s="19"/>
      <c r="M7" s="19"/>
      <c r="N7" s="19"/>
      <c r="O7" s="19"/>
      <c r="P7" s="19"/>
      <c r="Q7" s="19"/>
      <c r="R7" s="19"/>
      <c r="AA7" s="26"/>
    </row>
    <row r="8" customFormat="false" ht="33" hidden="false" customHeight="true" outlineLevel="0" collapsed="false">
      <c r="A8" s="30" t="s">
        <v>26</v>
      </c>
      <c r="B8" s="30"/>
      <c r="C8" s="30"/>
      <c r="D8" s="31" t="s">
        <v>27</v>
      </c>
      <c r="E8" s="32" t="n">
        <f aca="false">E9+E10+E11+E12+E13+E14</f>
        <v>7.286</v>
      </c>
      <c r="F8" s="32" t="n">
        <f aca="false">F9+F10+F11+F12+F13+F14</f>
        <v>10.75</v>
      </c>
      <c r="G8" s="32" t="n">
        <f aca="false">G9+G10+G11+G12+G13+G14</f>
        <v>22.085</v>
      </c>
      <c r="H8" s="33" t="n">
        <f aca="false">G8*4+F8*9+E8*4</f>
        <v>214.234</v>
      </c>
      <c r="I8" s="34"/>
      <c r="J8" s="35" t="n">
        <f aca="false">J9+J10+J11+J12+J13+J14</f>
        <v>0</v>
      </c>
      <c r="K8" s="34" t="n">
        <v>0.65</v>
      </c>
      <c r="L8" s="34" t="n">
        <v>0.04</v>
      </c>
      <c r="M8" s="34" t="n">
        <v>22.08</v>
      </c>
      <c r="N8" s="34" t="n">
        <v>0.02</v>
      </c>
      <c r="O8" s="34" t="n">
        <v>132.28</v>
      </c>
      <c r="P8" s="34" t="n">
        <v>98.21</v>
      </c>
      <c r="Q8" s="34" t="n">
        <v>15.23</v>
      </c>
      <c r="R8" s="34" t="n">
        <v>0.12</v>
      </c>
    </row>
    <row r="9" customFormat="false" ht="18.75" hidden="false" customHeight="true" outlineLevel="0" collapsed="false">
      <c r="A9" s="36" t="s">
        <v>28</v>
      </c>
      <c r="B9" s="37" t="n">
        <v>15</v>
      </c>
      <c r="C9" s="37" t="n">
        <v>15</v>
      </c>
      <c r="D9" s="38"/>
      <c r="E9" s="39" t="n">
        <f aca="false">11*C9/100</f>
        <v>1.65</v>
      </c>
      <c r="F9" s="39" t="n">
        <f aca="false">1.5*C9/100</f>
        <v>0.225</v>
      </c>
      <c r="G9" s="39" t="n">
        <f aca="false">71*C9/100</f>
        <v>10.65</v>
      </c>
      <c r="H9" s="40"/>
      <c r="I9" s="41" t="n">
        <v>0</v>
      </c>
      <c r="J9" s="41" t="n">
        <f aca="false">I9*B9/1000</f>
        <v>0</v>
      </c>
      <c r="K9" s="27"/>
      <c r="L9" s="42"/>
      <c r="M9" s="42"/>
      <c r="N9" s="42"/>
      <c r="O9" s="43"/>
      <c r="P9" s="43"/>
      <c r="Q9" s="42"/>
      <c r="R9" s="42"/>
    </row>
    <row r="10" customFormat="false" ht="17.25" hidden="false" customHeight="true" outlineLevel="0" collapsed="false">
      <c r="A10" s="36" t="s">
        <v>29</v>
      </c>
      <c r="B10" s="44" t="n">
        <v>30</v>
      </c>
      <c r="C10" s="44" t="n">
        <v>30</v>
      </c>
      <c r="D10" s="38"/>
      <c r="E10" s="45"/>
      <c r="F10" s="45"/>
      <c r="G10" s="45"/>
      <c r="H10" s="40"/>
      <c r="I10" s="41"/>
      <c r="J10" s="41" t="n">
        <f aca="false">I10*B10/1000</f>
        <v>0</v>
      </c>
      <c r="K10" s="34"/>
      <c r="L10" s="43"/>
      <c r="M10" s="43"/>
      <c r="N10" s="43"/>
      <c r="O10" s="43"/>
      <c r="P10" s="43"/>
      <c r="Q10" s="43"/>
      <c r="R10" s="43"/>
    </row>
    <row r="11" customFormat="false" ht="18" hidden="false" customHeight="true" outlineLevel="0" collapsed="false">
      <c r="A11" s="36" t="s">
        <v>30</v>
      </c>
      <c r="B11" s="44" t="n">
        <v>200</v>
      </c>
      <c r="C11" s="44" t="n">
        <v>200</v>
      </c>
      <c r="D11" s="37"/>
      <c r="E11" s="46" t="n">
        <f aca="false">2.8*C11/100</f>
        <v>5.6</v>
      </c>
      <c r="F11" s="46" t="n">
        <f aca="false">3.2*C11/100</f>
        <v>6.4</v>
      </c>
      <c r="G11" s="46" t="n">
        <f aca="false">4.7*C11/100</f>
        <v>9.4</v>
      </c>
      <c r="H11" s="40"/>
      <c r="I11" s="41" t="n">
        <v>0</v>
      </c>
      <c r="J11" s="41" t="n">
        <f aca="false">I11*B11/1000</f>
        <v>0</v>
      </c>
      <c r="K11" s="41"/>
      <c r="L11" s="41"/>
      <c r="M11" s="41"/>
      <c r="N11" s="41"/>
      <c r="O11" s="41"/>
      <c r="P11" s="41"/>
      <c r="Q11" s="41"/>
      <c r="R11" s="41"/>
    </row>
    <row r="12" customFormat="false" ht="16.5" hidden="false" customHeight="true" outlineLevel="0" collapsed="false">
      <c r="A12" s="36" t="s">
        <v>31</v>
      </c>
      <c r="B12" s="44" t="n">
        <v>2</v>
      </c>
      <c r="C12" s="44" t="n">
        <v>2</v>
      </c>
      <c r="D12" s="37"/>
      <c r="E12" s="46" t="n">
        <f aca="false">0.3*C12/100</f>
        <v>0.006</v>
      </c>
      <c r="F12" s="46" t="n">
        <f aca="false">0*C12/100</f>
        <v>0</v>
      </c>
      <c r="G12" s="46" t="n">
        <f aca="false">99.5*C12/100</f>
        <v>1.99</v>
      </c>
      <c r="H12" s="40"/>
      <c r="I12" s="41" t="n">
        <v>0</v>
      </c>
      <c r="J12" s="41" t="n">
        <f aca="false">I12*B12/1000</f>
        <v>0</v>
      </c>
      <c r="K12" s="47"/>
      <c r="L12" s="42"/>
      <c r="M12" s="42"/>
      <c r="N12" s="42"/>
      <c r="O12" s="43"/>
      <c r="P12" s="43"/>
      <c r="Q12" s="42"/>
      <c r="R12" s="42"/>
    </row>
    <row r="13" customFormat="false" ht="17.25" hidden="false" customHeight="true" outlineLevel="0" collapsed="false">
      <c r="A13" s="48" t="s">
        <v>32</v>
      </c>
      <c r="B13" s="49" t="n">
        <v>1</v>
      </c>
      <c r="C13" s="49" t="n">
        <v>1</v>
      </c>
      <c r="D13" s="38"/>
      <c r="E13" s="45" t="n">
        <v>0</v>
      </c>
      <c r="F13" s="45" t="n">
        <v>0</v>
      </c>
      <c r="G13" s="45" t="n">
        <v>0</v>
      </c>
      <c r="H13" s="40"/>
      <c r="I13" s="41" t="n">
        <v>0</v>
      </c>
      <c r="J13" s="41" t="n">
        <f aca="false">I13*B13/1000</f>
        <v>0</v>
      </c>
      <c r="K13" s="47"/>
      <c r="L13" s="42"/>
      <c r="M13" s="42"/>
      <c r="N13" s="42"/>
      <c r="O13" s="43"/>
      <c r="P13" s="43"/>
      <c r="Q13" s="42"/>
      <c r="R13" s="42"/>
    </row>
    <row r="14" customFormat="false" ht="18.75" hidden="false" customHeight="true" outlineLevel="0" collapsed="false">
      <c r="A14" s="50" t="s">
        <v>33</v>
      </c>
      <c r="B14" s="37" t="n">
        <v>5</v>
      </c>
      <c r="C14" s="37" t="n">
        <v>5</v>
      </c>
      <c r="D14" s="38"/>
      <c r="E14" s="45" t="n">
        <f aca="false">0.6*C14/100</f>
        <v>0.03</v>
      </c>
      <c r="F14" s="45" t="n">
        <f aca="false">82.5*C14/100</f>
        <v>4.125</v>
      </c>
      <c r="G14" s="45" t="n">
        <f aca="false">0.9*C14/100</f>
        <v>0.045</v>
      </c>
      <c r="H14" s="40"/>
      <c r="I14" s="41" t="n">
        <v>0</v>
      </c>
      <c r="J14" s="41" t="n">
        <f aca="false">I14*B14/1000</f>
        <v>0</v>
      </c>
      <c r="K14" s="34"/>
      <c r="L14" s="34"/>
      <c r="M14" s="34"/>
      <c r="N14" s="34"/>
      <c r="O14" s="34"/>
      <c r="P14" s="34"/>
      <c r="Q14" s="34"/>
      <c r="R14" s="34"/>
    </row>
    <row r="15" s="55" customFormat="true" ht="33" hidden="false" customHeight="true" outlineLevel="0" collapsed="false">
      <c r="A15" s="51" t="s">
        <v>34</v>
      </c>
      <c r="B15" s="51"/>
      <c r="C15" s="51"/>
      <c r="D15" s="52" t="s">
        <v>35</v>
      </c>
      <c r="E15" s="17" t="n">
        <f aca="false">E16+E17+E18</f>
        <v>13.486</v>
      </c>
      <c r="F15" s="17" t="n">
        <f aca="false">F16+F17+F18</f>
        <v>3.622</v>
      </c>
      <c r="G15" s="17" t="n">
        <f aca="false">G16+G17+G18</f>
        <v>40.598</v>
      </c>
      <c r="H15" s="53" t="n">
        <f aca="false">E15*4+F15*9+G15*4</f>
        <v>248.934</v>
      </c>
      <c r="I15" s="54"/>
      <c r="J15" s="54" t="n">
        <f aca="false">J16+J18+J17</f>
        <v>0</v>
      </c>
      <c r="K15" s="34" t="n">
        <v>0</v>
      </c>
      <c r="L15" s="34" t="n">
        <v>0.027</v>
      </c>
      <c r="M15" s="34" t="n">
        <v>0.594</v>
      </c>
      <c r="N15" s="34" t="n">
        <v>0.333</v>
      </c>
      <c r="O15" s="34" t="n">
        <v>170.19</v>
      </c>
      <c r="P15" s="34" t="n">
        <v>119.115</v>
      </c>
      <c r="Q15" s="34" t="n">
        <v>11.043</v>
      </c>
      <c r="R15" s="34" t="n">
        <v>0.252</v>
      </c>
      <c r="S15" s="10"/>
      <c r="T15" s="10"/>
      <c r="U15" s="10"/>
      <c r="V15" s="10"/>
      <c r="W15" s="10"/>
      <c r="X15" s="10"/>
      <c r="Y15" s="10"/>
      <c r="Z15" s="10"/>
    </row>
    <row r="16" s="55" customFormat="true" ht="22.5" hidden="false" customHeight="true" outlineLevel="0" collapsed="false">
      <c r="A16" s="36" t="s">
        <v>36</v>
      </c>
      <c r="B16" s="37" t="n">
        <v>30</v>
      </c>
      <c r="C16" s="37" t="n">
        <v>30</v>
      </c>
      <c r="D16" s="31"/>
      <c r="E16" s="46" t="n">
        <f aca="false">11.3*C16/100</f>
        <v>3.39</v>
      </c>
      <c r="F16" s="46" t="n">
        <f aca="false">0.7*C16/100</f>
        <v>0.21</v>
      </c>
      <c r="G16" s="46" t="n">
        <f aca="false">73.3*C16/100</f>
        <v>21.99</v>
      </c>
      <c r="H16" s="33"/>
      <c r="I16" s="47" t="n">
        <v>0</v>
      </c>
      <c r="J16" s="47" t="n">
        <f aca="false">I16*B16/1000</f>
        <v>0</v>
      </c>
      <c r="K16" s="34"/>
      <c r="L16" s="34"/>
      <c r="M16" s="34"/>
      <c r="N16" s="34"/>
      <c r="O16" s="34"/>
      <c r="P16" s="34"/>
      <c r="Q16" s="34"/>
      <c r="R16" s="34"/>
      <c r="S16" s="10"/>
      <c r="T16" s="10"/>
      <c r="U16" s="10"/>
      <c r="V16" s="10"/>
      <c r="W16" s="10"/>
      <c r="X16" s="10"/>
      <c r="Y16" s="10"/>
      <c r="Z16" s="10"/>
    </row>
    <row r="17" s="58" customFormat="true" ht="20.25" hidden="false" customHeight="true" outlineLevel="0" collapsed="false">
      <c r="A17" s="36" t="s">
        <v>37</v>
      </c>
      <c r="B17" s="37" t="n">
        <v>16.5</v>
      </c>
      <c r="C17" s="37" t="n">
        <v>16</v>
      </c>
      <c r="D17" s="31"/>
      <c r="E17" s="56" t="n">
        <f aca="false">7.6*C17/100</f>
        <v>1.216</v>
      </c>
      <c r="F17" s="46" t="n">
        <f aca="false">0.7*C17/100</f>
        <v>0.112</v>
      </c>
      <c r="G17" s="46" t="n">
        <f aca="false">73.3*C17/100</f>
        <v>11.728</v>
      </c>
      <c r="H17" s="33"/>
      <c r="I17" s="47" t="n">
        <v>0</v>
      </c>
      <c r="J17" s="47" t="n">
        <f aca="false">I17*B17/1000</f>
        <v>0</v>
      </c>
      <c r="K17" s="57"/>
      <c r="L17" s="57"/>
      <c r="M17" s="57"/>
      <c r="N17" s="57"/>
      <c r="O17" s="57"/>
      <c r="P17" s="57"/>
      <c r="Q17" s="57"/>
      <c r="R17" s="57"/>
      <c r="S17" s="10"/>
      <c r="T17" s="10"/>
      <c r="U17" s="10"/>
      <c r="V17" s="10"/>
      <c r="W17" s="10"/>
      <c r="X17" s="10"/>
      <c r="Y17" s="10"/>
      <c r="Z17" s="10"/>
    </row>
    <row r="18" customFormat="false" ht="26.1" hidden="false" customHeight="true" outlineLevel="0" collapsed="false">
      <c r="A18" s="59" t="s">
        <v>38</v>
      </c>
      <c r="B18" s="60" t="n">
        <v>21</v>
      </c>
      <c r="C18" s="37" t="n">
        <v>20</v>
      </c>
      <c r="D18" s="31"/>
      <c r="E18" s="56" t="n">
        <f aca="false">44.4*C18/100</f>
        <v>8.88</v>
      </c>
      <c r="F18" s="56" t="n">
        <f aca="false">16.5*C18/100</f>
        <v>3.3</v>
      </c>
      <c r="G18" s="56" t="n">
        <f aca="false">34.4*C18/100</f>
        <v>6.88</v>
      </c>
      <c r="H18" s="33"/>
      <c r="I18" s="61" t="n">
        <v>0</v>
      </c>
      <c r="J18" s="61" t="n">
        <f aca="false">B18*I18/1000</f>
        <v>0</v>
      </c>
      <c r="K18" s="57"/>
      <c r="L18" s="57"/>
      <c r="M18" s="57"/>
      <c r="N18" s="57"/>
      <c r="O18" s="57"/>
      <c r="P18" s="57"/>
      <c r="Q18" s="57"/>
      <c r="R18" s="57"/>
    </row>
    <row r="19" s="55" customFormat="true" ht="27" hidden="false" customHeight="true" outlineLevel="0" collapsed="false">
      <c r="A19" s="30" t="s">
        <v>39</v>
      </c>
      <c r="B19" s="30"/>
      <c r="C19" s="30"/>
      <c r="D19" s="31" t="n">
        <v>200</v>
      </c>
      <c r="E19" s="32" t="n">
        <f aca="false">E20+E21+E22</f>
        <v>2.925</v>
      </c>
      <c r="F19" s="32" t="n">
        <f aca="false">F20+F21+F22</f>
        <v>3.2</v>
      </c>
      <c r="G19" s="32" t="n">
        <f aca="false">G20+G21+G22</f>
        <v>19.6526</v>
      </c>
      <c r="H19" s="53" t="n">
        <f aca="false">G19*4+F19*9+E19*4</f>
        <v>119.1104</v>
      </c>
      <c r="I19" s="34"/>
      <c r="J19" s="62" t="n">
        <f aca="false">J20+J21+J22</f>
        <v>0</v>
      </c>
      <c r="K19" s="34" t="n">
        <v>0.52</v>
      </c>
      <c r="L19" s="34" t="n">
        <v>0.03</v>
      </c>
      <c r="M19" s="34" t="n">
        <v>12</v>
      </c>
      <c r="N19" s="34" t="n">
        <v>0</v>
      </c>
      <c r="O19" s="34" t="n">
        <v>106</v>
      </c>
      <c r="P19" s="34" t="n">
        <v>78.3</v>
      </c>
      <c r="Q19" s="34" t="n">
        <v>12.18</v>
      </c>
      <c r="R19" s="34" t="n">
        <v>0.13</v>
      </c>
    </row>
    <row r="20" customFormat="false" ht="18" hidden="false" customHeight="true" outlineLevel="0" collapsed="false">
      <c r="A20" s="50" t="s">
        <v>40</v>
      </c>
      <c r="B20" s="63" t="n">
        <v>0.4</v>
      </c>
      <c r="C20" s="63" t="n">
        <v>0.4</v>
      </c>
      <c r="D20" s="37"/>
      <c r="E20" s="64" t="n">
        <f aca="false">20*C20/100</f>
        <v>0.08</v>
      </c>
      <c r="F20" s="64" t="n">
        <v>0</v>
      </c>
      <c r="G20" s="64" t="n">
        <f aca="false">6.9*C20/100</f>
        <v>0.0276</v>
      </c>
      <c r="H20" s="64"/>
      <c r="I20" s="34" t="n">
        <v>0</v>
      </c>
      <c r="J20" s="34" t="n">
        <f aca="false">I20*B20/1000</f>
        <v>0</v>
      </c>
      <c r="K20" s="34"/>
      <c r="L20" s="34"/>
      <c r="M20" s="34"/>
      <c r="N20" s="34"/>
      <c r="O20" s="34"/>
      <c r="P20" s="34"/>
      <c r="Q20" s="41"/>
      <c r="R20" s="41"/>
    </row>
    <row r="21" s="55" customFormat="true" ht="17.25" hidden="false" customHeight="true" outlineLevel="0" collapsed="false">
      <c r="A21" s="36" t="s">
        <v>30</v>
      </c>
      <c r="B21" s="37" t="n">
        <v>100</v>
      </c>
      <c r="C21" s="37" t="n">
        <v>100</v>
      </c>
      <c r="D21" s="37"/>
      <c r="E21" s="46" t="n">
        <f aca="false">2.8*C21/100</f>
        <v>2.8</v>
      </c>
      <c r="F21" s="46" t="n">
        <f aca="false">3.2*C21/100</f>
        <v>3.2</v>
      </c>
      <c r="G21" s="46" t="n">
        <f aca="false">4.7*C21/100</f>
        <v>4.7</v>
      </c>
      <c r="H21" s="64"/>
      <c r="I21" s="34" t="n">
        <v>0</v>
      </c>
      <c r="J21" s="34" t="n">
        <f aca="false">I21*B21/1000</f>
        <v>0</v>
      </c>
      <c r="K21" s="34"/>
      <c r="L21" s="34"/>
      <c r="M21" s="34"/>
      <c r="N21" s="34"/>
      <c r="O21" s="34"/>
      <c r="P21" s="34"/>
      <c r="Q21" s="42"/>
      <c r="R21" s="42"/>
    </row>
    <row r="22" customFormat="false" ht="15.75" hidden="false" customHeight="true" outlineLevel="0" collapsed="false">
      <c r="A22" s="50" t="s">
        <v>31</v>
      </c>
      <c r="B22" s="65" t="n">
        <v>15</v>
      </c>
      <c r="C22" s="65" t="n">
        <v>15</v>
      </c>
      <c r="D22" s="31"/>
      <c r="E22" s="46" t="n">
        <f aca="false">0.3*C22/100</f>
        <v>0.045</v>
      </c>
      <c r="F22" s="46" t="n">
        <f aca="false">0*C22/100</f>
        <v>0</v>
      </c>
      <c r="G22" s="46" t="n">
        <f aca="false">99.5*C22/100</f>
        <v>14.925</v>
      </c>
      <c r="H22" s="66"/>
      <c r="I22" s="34" t="n">
        <v>0</v>
      </c>
      <c r="J22" s="34" t="n">
        <f aca="false">I22*B22/1000</f>
        <v>0</v>
      </c>
      <c r="K22" s="34"/>
      <c r="L22" s="34"/>
      <c r="M22" s="34"/>
      <c r="N22" s="34"/>
      <c r="O22" s="34"/>
      <c r="P22" s="34"/>
      <c r="Q22" s="42"/>
      <c r="R22" s="42"/>
    </row>
    <row r="23" s="55" customFormat="true" ht="25.5" hidden="false" customHeight="true" outlineLevel="0" collapsed="false">
      <c r="A23" s="30" t="s">
        <v>41</v>
      </c>
      <c r="B23" s="30"/>
      <c r="C23" s="30"/>
      <c r="D23" s="38" t="n">
        <v>20</v>
      </c>
      <c r="E23" s="17" t="n">
        <f aca="false">7.6*D23/100</f>
        <v>1.52</v>
      </c>
      <c r="F23" s="17" t="n">
        <f aca="false">0.9*D23/100</f>
        <v>0.18</v>
      </c>
      <c r="G23" s="17" t="n">
        <f aca="false">48.4*D23/100</f>
        <v>9.68</v>
      </c>
      <c r="H23" s="67" t="n">
        <f aca="false">E23*4+F23*9+G23*4</f>
        <v>46.42</v>
      </c>
      <c r="I23" s="47" t="n">
        <v>0</v>
      </c>
      <c r="J23" s="68" t="n">
        <f aca="false">I23*D23/1000</f>
        <v>0</v>
      </c>
      <c r="K23" s="34" t="n">
        <v>0</v>
      </c>
      <c r="L23" s="34" t="n">
        <v>0.0333333333333333</v>
      </c>
      <c r="M23" s="34" t="n">
        <v>0</v>
      </c>
      <c r="N23" s="34" t="n">
        <v>0.32</v>
      </c>
      <c r="O23" s="34" t="n">
        <v>7</v>
      </c>
      <c r="P23" s="34" t="n">
        <v>31</v>
      </c>
      <c r="Q23" s="34" t="n">
        <v>8.2</v>
      </c>
      <c r="R23" s="34" t="n">
        <v>0.58</v>
      </c>
    </row>
    <row r="24" s="55" customFormat="true" ht="24" hidden="false" customHeight="true" outlineLevel="0" collapsed="false">
      <c r="A24" s="69" t="s">
        <v>42</v>
      </c>
      <c r="B24" s="69"/>
      <c r="C24" s="69"/>
      <c r="D24" s="70" t="n">
        <v>30</v>
      </c>
      <c r="E24" s="32" t="n">
        <f aca="false">7.6*D24/100</f>
        <v>2.28</v>
      </c>
      <c r="F24" s="32" t="n">
        <f aca="false">0.9*D24/100</f>
        <v>0.27</v>
      </c>
      <c r="G24" s="32" t="n">
        <f aca="false">48.4*D24/100</f>
        <v>14.52</v>
      </c>
      <c r="H24" s="28" t="n">
        <f aca="false">E24*4+F24*9+G24*4</f>
        <v>69.63</v>
      </c>
      <c r="I24" s="41" t="n">
        <v>0</v>
      </c>
      <c r="J24" s="71" t="n">
        <f aca="false">I24*D24/1000</f>
        <v>0</v>
      </c>
      <c r="K24" s="34" t="n">
        <v>0</v>
      </c>
      <c r="L24" s="34" t="n">
        <v>0.02</v>
      </c>
      <c r="M24" s="34" t="n">
        <v>0</v>
      </c>
      <c r="N24" s="34" t="n">
        <v>0.03</v>
      </c>
      <c r="O24" s="34" t="n">
        <v>2.99</v>
      </c>
      <c r="P24" s="34" t="n">
        <v>13</v>
      </c>
      <c r="Q24" s="34" t="n">
        <v>2.74</v>
      </c>
      <c r="R24" s="34" t="n">
        <v>0.31</v>
      </c>
    </row>
    <row r="25" s="73" customFormat="true" ht="31.5" hidden="false" customHeight="true" outlineLevel="0" collapsed="false">
      <c r="A25" s="22" t="s">
        <v>43</v>
      </c>
      <c r="B25" s="22"/>
      <c r="C25" s="22"/>
      <c r="D25" s="22"/>
      <c r="E25" s="23" t="n">
        <f aca="false">E26+E38+E52+E57+E62+E63+E64</f>
        <v>39.93655</v>
      </c>
      <c r="F25" s="23" t="n">
        <f aca="false">F26+F38+F52+F57+F62+F63+F64</f>
        <v>26.91432</v>
      </c>
      <c r="G25" s="23" t="n">
        <f aca="false">G26+G38+G52+G57+G62+G63+G64</f>
        <v>128.40853</v>
      </c>
      <c r="H25" s="72" t="n">
        <f aca="false">H26+H38+H45+H52+H57+H62+H63+H64</f>
        <v>916.4252</v>
      </c>
      <c r="I25" s="19"/>
      <c r="J25" s="29" t="n">
        <f aca="false">J27+J39+J45+J53+J57+J62+J63+J64</f>
        <v>0</v>
      </c>
      <c r="K25" s="19" t="n">
        <f aca="false">K27+K39+K53+K57+K62+K63+K64</f>
        <v>23.9125</v>
      </c>
      <c r="L25" s="19" t="n">
        <f aca="false">L27+L39+L53+L57+L62+L63+L64</f>
        <v>0.2575</v>
      </c>
      <c r="M25" s="19" t="n">
        <f aca="false">M27+M39+M53+M57+M62+M63+M64</f>
        <v>22.6108333333333</v>
      </c>
      <c r="N25" s="19" t="n">
        <f aca="false">N27+N39+N53+N57+N62+N63+N64</f>
        <v>4.495</v>
      </c>
      <c r="O25" s="19" t="n">
        <f aca="false">O27+O39+O53+O57+O62+O63+O64</f>
        <v>140.677916666667</v>
      </c>
      <c r="P25" s="19" t="n">
        <f aca="false">P27+P39+P53+P57+P62+P63+P64</f>
        <v>493.71125</v>
      </c>
      <c r="Q25" s="19" t="n">
        <f aca="false">Q27+Q39+Q53+Q57+Q62+Q63+Q64</f>
        <v>74.7658333333333</v>
      </c>
      <c r="R25" s="19" t="n">
        <f aca="false">R27+R39+R53+R57+R62+R63+R64</f>
        <v>5.17291666666667</v>
      </c>
    </row>
    <row r="26" s="55" customFormat="true" ht="31.5" hidden="false" customHeight="true" outlineLevel="0" collapsed="false">
      <c r="A26" s="74"/>
      <c r="B26" s="74"/>
      <c r="C26" s="74"/>
      <c r="D26" s="75"/>
      <c r="E26" s="27" t="n">
        <f aca="false">E27-(E27*6/100)</f>
        <v>9.85543</v>
      </c>
      <c r="F26" s="27" t="n">
        <f aca="false">F27-(F27*12/100)</f>
        <v>6.7826</v>
      </c>
      <c r="G26" s="27" t="n">
        <f aca="false">G27-(G27*9/100)</f>
        <v>19.35115</v>
      </c>
      <c r="H26" s="28" t="n">
        <f aca="false">E26*4+F26*9+G26*4</f>
        <v>177.86972</v>
      </c>
      <c r="I26" s="19"/>
      <c r="J26" s="19"/>
      <c r="K26" s="19"/>
      <c r="L26" s="19"/>
      <c r="M26" s="19"/>
      <c r="N26" s="19"/>
      <c r="O26" s="19"/>
      <c r="P26" s="19"/>
      <c r="Q26" s="76"/>
      <c r="R26" s="76"/>
    </row>
    <row r="27" customFormat="false" ht="36" hidden="false" customHeight="true" outlineLevel="0" collapsed="false">
      <c r="A27" s="77" t="s">
        <v>44</v>
      </c>
      <c r="B27" s="77"/>
      <c r="C27" s="77"/>
      <c r="D27" s="31" t="n">
        <v>250</v>
      </c>
      <c r="E27" s="32" t="n">
        <f aca="false">E28+E32+E34+E35+E36+E37</f>
        <v>10.4845</v>
      </c>
      <c r="F27" s="32" t="n">
        <f aca="false">F28+F32+F34+F35+F36+F37</f>
        <v>7.7075</v>
      </c>
      <c r="G27" s="32" t="n">
        <f aca="false">G28+G32+G34+G35+G36+G37</f>
        <v>21.265</v>
      </c>
      <c r="H27" s="33" t="n">
        <f aca="false">E27*4+F27*9+G27*4</f>
        <v>196.3655</v>
      </c>
      <c r="I27" s="34"/>
      <c r="J27" s="34" t="n">
        <f aca="false">SUM(J28:J37)</f>
        <v>0</v>
      </c>
      <c r="K27" s="54" t="n">
        <v>0</v>
      </c>
      <c r="L27" s="34" t="n">
        <v>0</v>
      </c>
      <c r="M27" s="34" t="n">
        <v>0</v>
      </c>
      <c r="N27" s="34" t="n">
        <v>0</v>
      </c>
      <c r="O27" s="34" t="n">
        <v>0</v>
      </c>
      <c r="P27" s="34" t="n">
        <v>0</v>
      </c>
      <c r="Q27" s="34" t="n">
        <v>0</v>
      </c>
      <c r="R27" s="34" t="n">
        <v>0</v>
      </c>
    </row>
    <row r="28" s="55" customFormat="true" ht="16.5" hidden="false" customHeight="true" outlineLevel="0" collapsed="false">
      <c r="A28" s="59" t="s">
        <v>45</v>
      </c>
      <c r="B28" s="78" t="n">
        <v>40</v>
      </c>
      <c r="C28" s="44" t="n">
        <v>40</v>
      </c>
      <c r="D28" s="79"/>
      <c r="E28" s="80" t="n">
        <f aca="false">18.9*C28/100</f>
        <v>7.56</v>
      </c>
      <c r="F28" s="80" t="n">
        <f aca="false">12.4*C28/100</f>
        <v>4.96</v>
      </c>
      <c r="G28" s="80" t="n">
        <v>0</v>
      </c>
      <c r="H28" s="81"/>
      <c r="I28" s="61" t="n">
        <v>0</v>
      </c>
      <c r="J28" s="41" t="n">
        <f aca="false">I28*B28/1000</f>
        <v>0</v>
      </c>
      <c r="K28" s="61"/>
      <c r="L28" s="42"/>
      <c r="M28" s="42"/>
      <c r="N28" s="42"/>
      <c r="O28" s="43"/>
      <c r="P28" s="43"/>
      <c r="Q28" s="42"/>
      <c r="R28" s="42"/>
    </row>
    <row r="29" customFormat="false" ht="18" hidden="false" customHeight="true" outlineLevel="0" collapsed="false">
      <c r="A29" s="50" t="s">
        <v>46</v>
      </c>
      <c r="B29" s="82" t="n">
        <f aca="false">C29*1.33</f>
        <v>133</v>
      </c>
      <c r="C29" s="83" t="n">
        <v>100</v>
      </c>
      <c r="D29" s="31"/>
      <c r="E29" s="32"/>
      <c r="F29" s="32"/>
      <c r="G29" s="32"/>
      <c r="H29" s="33"/>
      <c r="I29" s="47"/>
      <c r="J29" s="41" t="n">
        <f aca="false">I29*B29/1000</f>
        <v>0</v>
      </c>
      <c r="K29" s="57"/>
      <c r="L29" s="43"/>
      <c r="M29" s="43"/>
      <c r="N29" s="43"/>
      <c r="O29" s="43"/>
      <c r="P29" s="43"/>
      <c r="Q29" s="43"/>
      <c r="R29" s="43"/>
    </row>
    <row r="30" customFormat="false" ht="17.25" hidden="false" customHeight="true" outlineLevel="0" collapsed="false">
      <c r="A30" s="84" t="s">
        <v>47</v>
      </c>
      <c r="B30" s="85" t="n">
        <f aca="false">C30*1.43</f>
        <v>143</v>
      </c>
      <c r="C30" s="83" t="n">
        <v>100</v>
      </c>
      <c r="D30" s="38"/>
      <c r="E30" s="17"/>
      <c r="F30" s="17"/>
      <c r="G30" s="17"/>
      <c r="H30" s="18"/>
      <c r="I30" s="54"/>
      <c r="J30" s="41" t="n">
        <f aca="false">I30*B30/1000</f>
        <v>0</v>
      </c>
      <c r="K30" s="86"/>
      <c r="L30" s="42"/>
      <c r="M30" s="42"/>
      <c r="N30" s="42"/>
      <c r="O30" s="43"/>
      <c r="P30" s="43"/>
      <c r="Q30" s="42"/>
      <c r="R30" s="42"/>
    </row>
    <row r="31" customFormat="false" ht="17.25" hidden="false" customHeight="true" outlineLevel="0" collapsed="false">
      <c r="A31" s="84" t="s">
        <v>48</v>
      </c>
      <c r="B31" s="85" t="n">
        <f aca="false">C31*1.54</f>
        <v>154</v>
      </c>
      <c r="C31" s="83" t="n">
        <v>100</v>
      </c>
      <c r="D31" s="38"/>
      <c r="E31" s="17"/>
      <c r="F31" s="17"/>
      <c r="G31" s="17"/>
      <c r="H31" s="18"/>
      <c r="I31" s="54"/>
      <c r="J31" s="41" t="n">
        <f aca="false">I31*B31/1000</f>
        <v>0</v>
      </c>
      <c r="K31" s="86"/>
      <c r="L31" s="42"/>
      <c r="M31" s="42"/>
      <c r="N31" s="42"/>
      <c r="O31" s="43"/>
      <c r="P31" s="43"/>
      <c r="Q31" s="42"/>
      <c r="R31" s="42"/>
    </row>
    <row r="32" s="55" customFormat="true" ht="15.75" hidden="false" customHeight="true" outlineLevel="0" collapsed="false">
      <c r="A32" s="84" t="s">
        <v>49</v>
      </c>
      <c r="B32" s="85" t="n">
        <f aca="false">C32*1.67</f>
        <v>167</v>
      </c>
      <c r="C32" s="83" t="n">
        <v>100</v>
      </c>
      <c r="D32" s="38"/>
      <c r="E32" s="56" t="n">
        <f aca="false">2*C32/100</f>
        <v>2</v>
      </c>
      <c r="F32" s="56" t="n">
        <f aca="false">0.1*C32/100</f>
        <v>0.1</v>
      </c>
      <c r="G32" s="56" t="n">
        <f aca="false">19.7*C32/100</f>
        <v>19.7</v>
      </c>
      <c r="H32" s="18"/>
      <c r="I32" s="27" t="n">
        <v>0</v>
      </c>
      <c r="J32" s="41" t="n">
        <f aca="false">I32*B32/1000</f>
        <v>0</v>
      </c>
      <c r="K32" s="86"/>
      <c r="L32" s="42"/>
      <c r="M32" s="42"/>
      <c r="N32" s="42"/>
      <c r="O32" s="43"/>
      <c r="P32" s="43"/>
      <c r="Q32" s="42"/>
      <c r="R32" s="42"/>
    </row>
    <row r="33" customFormat="false" ht="19.5" hidden="false" customHeight="true" outlineLevel="0" collapsed="false">
      <c r="A33" s="50" t="s">
        <v>50</v>
      </c>
      <c r="B33" s="63" t="n">
        <f aca="false">C33*1.25</f>
        <v>12.5</v>
      </c>
      <c r="C33" s="83" t="n">
        <v>10</v>
      </c>
      <c r="D33" s="31"/>
      <c r="E33" s="32"/>
      <c r="F33" s="32"/>
      <c r="G33" s="32"/>
      <c r="H33" s="33"/>
      <c r="I33" s="47"/>
      <c r="J33" s="41" t="n">
        <f aca="false">I33*B33/1000</f>
        <v>0</v>
      </c>
      <c r="K33" s="57"/>
      <c r="L33" s="43"/>
      <c r="M33" s="43"/>
      <c r="N33" s="43"/>
      <c r="O33" s="43"/>
      <c r="P33" s="43"/>
      <c r="Q33" s="43"/>
      <c r="R33" s="43"/>
    </row>
    <row r="34" customFormat="false" ht="19.5" hidden="false" customHeight="true" outlineLevel="0" collapsed="false">
      <c r="A34" s="48" t="s">
        <v>51</v>
      </c>
      <c r="B34" s="87" t="n">
        <f aca="false">C34*1.33</f>
        <v>13.3</v>
      </c>
      <c r="C34" s="88" t="n">
        <v>10</v>
      </c>
      <c r="D34" s="38"/>
      <c r="E34" s="56" t="n">
        <f aca="false">1.3*C34/100</f>
        <v>0.13</v>
      </c>
      <c r="F34" s="56" t="n">
        <f aca="false">0.1*C34/100</f>
        <v>0.01</v>
      </c>
      <c r="G34" s="56" t="n">
        <f aca="false">7*C34/100</f>
        <v>0.7</v>
      </c>
      <c r="H34" s="18"/>
      <c r="I34" s="27" t="n">
        <v>0</v>
      </c>
      <c r="J34" s="41" t="n">
        <f aca="false">I34*B34/1000</f>
        <v>0</v>
      </c>
      <c r="K34" s="86"/>
      <c r="L34" s="42"/>
      <c r="M34" s="42"/>
      <c r="N34" s="42"/>
      <c r="O34" s="43"/>
      <c r="P34" s="43"/>
      <c r="Q34" s="42"/>
      <c r="R34" s="42"/>
    </row>
    <row r="35" customFormat="false" ht="18.75" hidden="false" customHeight="true" outlineLevel="0" collapsed="false">
      <c r="A35" s="36" t="s">
        <v>52</v>
      </c>
      <c r="B35" s="89" t="n">
        <f aca="false">C35*1.19</f>
        <v>10.115</v>
      </c>
      <c r="C35" s="83" t="n">
        <v>8.5</v>
      </c>
      <c r="D35" s="31"/>
      <c r="E35" s="56" t="n">
        <f aca="false">1.7*C35/100</f>
        <v>0.1445</v>
      </c>
      <c r="F35" s="56" t="n">
        <v>0</v>
      </c>
      <c r="G35" s="56" t="n">
        <f aca="false">9.5*C35/100</f>
        <v>0.8075</v>
      </c>
      <c r="H35" s="33"/>
      <c r="I35" s="47" t="n">
        <v>0</v>
      </c>
      <c r="J35" s="41" t="n">
        <f aca="false">I35*B35/1000</f>
        <v>0</v>
      </c>
      <c r="K35" s="57"/>
      <c r="L35" s="43"/>
      <c r="M35" s="43"/>
      <c r="N35" s="43"/>
      <c r="O35" s="43"/>
      <c r="P35" s="43"/>
      <c r="Q35" s="43"/>
      <c r="R35" s="43"/>
    </row>
    <row r="36" s="55" customFormat="true" ht="17.25" hidden="false" customHeight="true" outlineLevel="0" collapsed="false">
      <c r="A36" s="50" t="s">
        <v>53</v>
      </c>
      <c r="B36" s="90" t="n">
        <v>2.5</v>
      </c>
      <c r="C36" s="90" t="n">
        <v>2.5</v>
      </c>
      <c r="D36" s="31"/>
      <c r="E36" s="45" t="n">
        <f aca="false">0.6*C36/100</f>
        <v>0.015</v>
      </c>
      <c r="F36" s="45" t="n">
        <f aca="false">82.5*C36/100</f>
        <v>2.0625</v>
      </c>
      <c r="G36" s="45" t="n">
        <f aca="false">0.9*C36/100</f>
        <v>0.0225</v>
      </c>
      <c r="H36" s="33"/>
      <c r="I36" s="41" t="n">
        <v>0</v>
      </c>
      <c r="J36" s="41" t="n">
        <f aca="false">I36*B36/1000</f>
        <v>0</v>
      </c>
      <c r="K36" s="57"/>
      <c r="L36" s="42"/>
      <c r="M36" s="42"/>
      <c r="N36" s="42"/>
      <c r="O36" s="43"/>
      <c r="P36" s="43"/>
      <c r="Q36" s="42"/>
      <c r="R36" s="42"/>
    </row>
    <row r="37" customFormat="false" ht="18" hidden="false" customHeight="true" outlineLevel="0" collapsed="false">
      <c r="A37" s="36" t="s">
        <v>54</v>
      </c>
      <c r="B37" s="90" t="n">
        <v>5</v>
      </c>
      <c r="C37" s="90" t="n">
        <v>5</v>
      </c>
      <c r="D37" s="31"/>
      <c r="E37" s="39" t="n">
        <f aca="false">12.7*C37/100</f>
        <v>0.635</v>
      </c>
      <c r="F37" s="39" t="n">
        <f aca="false">11.5*C37/100</f>
        <v>0.575</v>
      </c>
      <c r="G37" s="39" t="n">
        <f aca="false">0.7*C37/100</f>
        <v>0.035</v>
      </c>
      <c r="H37" s="33"/>
      <c r="I37" s="41" t="n">
        <v>0</v>
      </c>
      <c r="J37" s="41" t="n">
        <f aca="false">I37*B37/40</f>
        <v>0</v>
      </c>
      <c r="K37" s="57"/>
      <c r="L37" s="43"/>
      <c r="M37" s="43"/>
      <c r="N37" s="43"/>
      <c r="O37" s="43"/>
      <c r="P37" s="43"/>
      <c r="Q37" s="43"/>
      <c r="R37" s="43"/>
    </row>
    <row r="38" s="55" customFormat="true" ht="26.1" hidden="false" customHeight="true" outlineLevel="0" collapsed="false">
      <c r="A38" s="38"/>
      <c r="B38" s="38"/>
      <c r="C38" s="38"/>
      <c r="D38" s="38"/>
      <c r="E38" s="27" t="n">
        <f aca="false">E39-(E39*6/100)</f>
        <v>17.79044</v>
      </c>
      <c r="F38" s="27" t="n">
        <f aca="false">F39-(F39*12/100)</f>
        <v>11.48752</v>
      </c>
      <c r="G38" s="27" t="n">
        <f aca="false">G39-(G39*9/100)</f>
        <v>11.4569</v>
      </c>
      <c r="H38" s="91" t="n">
        <f aca="false">E38*4+F38*9+G38*4</f>
        <v>220.37704</v>
      </c>
      <c r="I38" s="61"/>
      <c r="J38" s="61"/>
      <c r="K38" s="92"/>
      <c r="L38" s="42"/>
      <c r="M38" s="42"/>
      <c r="N38" s="42"/>
      <c r="O38" s="43"/>
      <c r="P38" s="43"/>
      <c r="Q38" s="42"/>
      <c r="R38" s="42"/>
    </row>
    <row r="39" s="55" customFormat="true" ht="32.25" hidden="false" customHeight="true" outlineLevel="0" collapsed="false">
      <c r="A39" s="93" t="s">
        <v>55</v>
      </c>
      <c r="B39" s="93"/>
      <c r="C39" s="93"/>
      <c r="D39" s="38" t="s">
        <v>56</v>
      </c>
      <c r="E39" s="32" t="n">
        <f aca="false">E40+E41+E42+E43+E44</f>
        <v>18.926</v>
      </c>
      <c r="F39" s="32" t="n">
        <f aca="false">F40+F41+F42+F43+F44</f>
        <v>13.054</v>
      </c>
      <c r="G39" s="32" t="n">
        <f aca="false">G40+G41+G42+G43+G44</f>
        <v>12.59</v>
      </c>
      <c r="H39" s="94" t="n">
        <f aca="false">G39*4+F39*9+E39*4</f>
        <v>243.55</v>
      </c>
      <c r="I39" s="61"/>
      <c r="J39" s="95" t="n">
        <f aca="false">J40+J41+J42+J43+J44</f>
        <v>0</v>
      </c>
      <c r="K39" s="34" t="n">
        <v>0.1125</v>
      </c>
      <c r="L39" s="34" t="n">
        <v>0.0675</v>
      </c>
      <c r="M39" s="34" t="n">
        <v>22.4775</v>
      </c>
      <c r="N39" s="34" t="n">
        <v>2.565</v>
      </c>
      <c r="O39" s="34" t="n">
        <v>34.84125</v>
      </c>
      <c r="P39" s="34" t="n">
        <v>144.55125</v>
      </c>
      <c r="Q39" s="34" t="n">
        <v>22.9725</v>
      </c>
      <c r="R39" s="34" t="n">
        <v>1.94625</v>
      </c>
    </row>
    <row r="40" s="55" customFormat="true" ht="20.25" hidden="false" customHeight="true" outlineLevel="0" collapsed="false">
      <c r="A40" s="96" t="s">
        <v>57</v>
      </c>
      <c r="B40" s="97" t="n">
        <v>74</v>
      </c>
      <c r="C40" s="98" t="n">
        <v>74</v>
      </c>
      <c r="D40" s="49"/>
      <c r="E40" s="80" t="n">
        <f aca="false">18.9*C40/100</f>
        <v>13.986</v>
      </c>
      <c r="F40" s="80" t="n">
        <f aca="false">12.4*C40/100</f>
        <v>9.176</v>
      </c>
      <c r="G40" s="80" t="n">
        <v>0</v>
      </c>
      <c r="H40" s="61"/>
      <c r="I40" s="61" t="n">
        <v>0</v>
      </c>
      <c r="J40" s="68" t="n">
        <f aca="false">I40*B40/1000</f>
        <v>0</v>
      </c>
      <c r="K40" s="92"/>
      <c r="L40" s="42"/>
      <c r="M40" s="42"/>
      <c r="N40" s="42"/>
      <c r="O40" s="43"/>
      <c r="P40" s="43"/>
      <c r="Q40" s="42"/>
      <c r="R40" s="42"/>
    </row>
    <row r="41" s="55" customFormat="true" ht="14.25" hidden="false" customHeight="true" outlineLevel="0" collapsed="false">
      <c r="A41" s="99" t="s">
        <v>36</v>
      </c>
      <c r="B41" s="100" t="n">
        <v>18</v>
      </c>
      <c r="C41" s="101" t="n">
        <v>18</v>
      </c>
      <c r="D41" s="49"/>
      <c r="E41" s="64" t="n">
        <f aca="false">7.6*C41/100</f>
        <v>1.368</v>
      </c>
      <c r="F41" s="64" t="n">
        <f aca="false">0.9*C41/100</f>
        <v>0.162</v>
      </c>
      <c r="G41" s="64" t="n">
        <f aca="false">48.4*C41/100</f>
        <v>8.712</v>
      </c>
      <c r="H41" s="47"/>
      <c r="I41" s="61" t="n">
        <v>0</v>
      </c>
      <c r="J41" s="61" t="n">
        <f aca="false">B41*I41/1000</f>
        <v>0</v>
      </c>
      <c r="K41" s="102"/>
      <c r="L41" s="43"/>
      <c r="M41" s="43"/>
      <c r="N41" s="43"/>
      <c r="O41" s="43"/>
      <c r="P41" s="43"/>
      <c r="Q41" s="43"/>
      <c r="R41" s="43"/>
    </row>
    <row r="42" customFormat="false" ht="13.5" hidden="false" customHeight="true" outlineLevel="0" collapsed="false">
      <c r="A42" s="99" t="s">
        <v>30</v>
      </c>
      <c r="B42" s="100" t="n">
        <v>24</v>
      </c>
      <c r="C42" s="101" t="n">
        <v>24</v>
      </c>
      <c r="D42" s="49"/>
      <c r="E42" s="46" t="n">
        <f aca="false">2.8*C42/100</f>
        <v>0.672</v>
      </c>
      <c r="F42" s="46" t="n">
        <f aca="false">3.2*C42/100</f>
        <v>0.768</v>
      </c>
      <c r="G42" s="46" t="n">
        <f aca="false">4.7*C42/100</f>
        <v>1.128</v>
      </c>
      <c r="H42" s="34"/>
      <c r="I42" s="61" t="n">
        <v>0</v>
      </c>
      <c r="J42" s="61" t="n">
        <f aca="false">B42*I42/1000</f>
        <v>0</v>
      </c>
      <c r="K42" s="54"/>
      <c r="L42" s="34"/>
      <c r="M42" s="34"/>
      <c r="N42" s="34"/>
      <c r="O42" s="34"/>
      <c r="P42" s="34"/>
      <c r="Q42" s="34"/>
      <c r="R42" s="34"/>
    </row>
    <row r="43" s="55" customFormat="true" ht="14.25" hidden="false" customHeight="true" outlineLevel="0" collapsed="false">
      <c r="A43" s="99" t="s">
        <v>58</v>
      </c>
      <c r="B43" s="100" t="n">
        <v>10</v>
      </c>
      <c r="C43" s="101" t="n">
        <v>10</v>
      </c>
      <c r="D43" s="103"/>
      <c r="E43" s="46" t="n">
        <f aca="false">29*C43/100</f>
        <v>2.9</v>
      </c>
      <c r="F43" s="46" t="n">
        <f aca="false">9.5*C43/100</f>
        <v>0.95</v>
      </c>
      <c r="G43" s="46" t="n">
        <f aca="false">27.5*C43/100</f>
        <v>2.75</v>
      </c>
      <c r="H43" s="104"/>
      <c r="I43" s="61" t="n">
        <v>0</v>
      </c>
      <c r="J43" s="61" t="n">
        <f aca="false">B43*I43/1000</f>
        <v>0</v>
      </c>
      <c r="K43" s="57"/>
      <c r="L43" s="42"/>
      <c r="M43" s="42"/>
      <c r="N43" s="42"/>
      <c r="O43" s="43"/>
      <c r="P43" s="43"/>
      <c r="Q43" s="42"/>
      <c r="R43" s="42"/>
    </row>
    <row r="44" s="55" customFormat="true" ht="14.25" hidden="false" customHeight="true" outlineLevel="0" collapsed="false">
      <c r="A44" s="105" t="s">
        <v>59</v>
      </c>
      <c r="B44" s="100" t="n">
        <v>2</v>
      </c>
      <c r="C44" s="101" t="n">
        <v>2</v>
      </c>
      <c r="D44" s="103"/>
      <c r="E44" s="45" t="n">
        <f aca="false">0*C44/100</f>
        <v>0</v>
      </c>
      <c r="F44" s="45" t="n">
        <f aca="false">99.9*C44/100</f>
        <v>1.998</v>
      </c>
      <c r="G44" s="45" t="n">
        <f aca="false">0*C44/100</f>
        <v>0</v>
      </c>
      <c r="H44" s="104"/>
      <c r="I44" s="61" t="n">
        <v>0</v>
      </c>
      <c r="J44" s="61" t="n">
        <f aca="false">B44*I44/1000</f>
        <v>0</v>
      </c>
      <c r="K44" s="57"/>
      <c r="L44" s="42"/>
      <c r="M44" s="42"/>
      <c r="N44" s="42"/>
      <c r="O44" s="43"/>
      <c r="P44" s="43"/>
      <c r="Q44" s="42"/>
      <c r="R44" s="42"/>
    </row>
    <row r="45" s="55" customFormat="true" ht="19.5" hidden="false" customHeight="true" outlineLevel="0" collapsed="false">
      <c r="A45" s="93" t="s">
        <v>60</v>
      </c>
      <c r="B45" s="49"/>
      <c r="C45" s="49"/>
      <c r="D45" s="106" t="n">
        <v>30</v>
      </c>
      <c r="E45" s="46" t="n">
        <f aca="false">E47+E48+E50+E51</f>
        <v>0.633</v>
      </c>
      <c r="F45" s="46" t="n">
        <f aca="false">F47+F48+F50+F51</f>
        <v>1.7</v>
      </c>
      <c r="G45" s="46" t="n">
        <f aca="false">G47+G48+G50+G51</f>
        <v>3.846</v>
      </c>
      <c r="H45" s="53" t="n">
        <f aca="false">E45*4+F45*9+G45*4</f>
        <v>33.216</v>
      </c>
      <c r="I45" s="54"/>
      <c r="J45" s="71" t="n">
        <f aca="false">J46+J47+J48+J49+J50+J51</f>
        <v>0</v>
      </c>
      <c r="K45" s="34"/>
      <c r="L45" s="34"/>
      <c r="M45" s="34"/>
      <c r="N45" s="34"/>
      <c r="O45" s="34"/>
      <c r="P45" s="34"/>
      <c r="Q45" s="34"/>
      <c r="R45" s="34"/>
    </row>
    <row r="46" s="111" customFormat="true" ht="15.75" hidden="false" customHeight="true" outlineLevel="0" collapsed="false">
      <c r="A46" s="50" t="s">
        <v>61</v>
      </c>
      <c r="B46" s="65" t="n">
        <v>30</v>
      </c>
      <c r="C46" s="65" t="n">
        <v>30</v>
      </c>
      <c r="D46" s="107"/>
      <c r="E46" s="108"/>
      <c r="F46" s="109"/>
      <c r="G46" s="110"/>
      <c r="H46" s="33"/>
      <c r="I46" s="46"/>
      <c r="J46" s="27" t="n">
        <f aca="false">I46*B46/1000</f>
        <v>0</v>
      </c>
      <c r="K46" s="61"/>
      <c r="L46" s="61"/>
      <c r="M46" s="61"/>
      <c r="N46" s="61"/>
      <c r="O46" s="61"/>
      <c r="P46" s="61"/>
      <c r="Q46" s="61"/>
      <c r="R46" s="61"/>
    </row>
    <row r="47" s="55" customFormat="true" ht="19.5" hidden="false" customHeight="true" outlineLevel="0" collapsed="false">
      <c r="A47" s="50" t="s">
        <v>62</v>
      </c>
      <c r="B47" s="65" t="n">
        <v>5</v>
      </c>
      <c r="C47" s="65" t="n">
        <v>5</v>
      </c>
      <c r="D47" s="107"/>
      <c r="E47" s="45" t="n">
        <f aca="false">10.5*C47/100</f>
        <v>0.525</v>
      </c>
      <c r="F47" s="39" t="n">
        <f aca="false">1*C47/100</f>
        <v>0.05</v>
      </c>
      <c r="G47" s="39" t="n">
        <f aca="false">69*C47/100</f>
        <v>3.45</v>
      </c>
      <c r="H47" s="33"/>
      <c r="I47" s="46" t="n">
        <v>0</v>
      </c>
      <c r="J47" s="27" t="n">
        <f aca="false">I47*B47/1000</f>
        <v>0</v>
      </c>
      <c r="K47" s="41"/>
      <c r="L47" s="43"/>
      <c r="M47" s="43"/>
      <c r="N47" s="43"/>
      <c r="O47" s="43"/>
      <c r="P47" s="43"/>
      <c r="Q47" s="43"/>
      <c r="R47" s="43"/>
    </row>
    <row r="48" s="55" customFormat="true" ht="19.5" hidden="false" customHeight="true" outlineLevel="0" collapsed="false">
      <c r="A48" s="50" t="s">
        <v>63</v>
      </c>
      <c r="B48" s="65" t="n">
        <v>2</v>
      </c>
      <c r="C48" s="65" t="n">
        <v>2</v>
      </c>
      <c r="D48" s="107"/>
      <c r="E48" s="45" t="n">
        <f aca="false">0.6*C48/100</f>
        <v>0.012</v>
      </c>
      <c r="F48" s="45" t="n">
        <f aca="false">82.5*C48/100</f>
        <v>1.65</v>
      </c>
      <c r="G48" s="45" t="n">
        <f aca="false">0.9*C48/100</f>
        <v>0.018</v>
      </c>
      <c r="H48" s="33"/>
      <c r="I48" s="112" t="n">
        <v>0</v>
      </c>
      <c r="J48" s="27" t="n">
        <f aca="false">I48*B48/1000</f>
        <v>0</v>
      </c>
      <c r="K48" s="27"/>
      <c r="L48" s="27"/>
      <c r="M48" s="27"/>
      <c r="N48" s="27"/>
      <c r="O48" s="27"/>
      <c r="P48" s="27"/>
      <c r="Q48" s="27"/>
      <c r="R48" s="27"/>
    </row>
    <row r="49" s="55" customFormat="true" ht="26.1" hidden="false" customHeight="true" outlineLevel="0" collapsed="false">
      <c r="A49" s="113" t="s">
        <v>64</v>
      </c>
      <c r="B49" s="114" t="n">
        <v>8</v>
      </c>
      <c r="C49" s="115" t="n">
        <v>8</v>
      </c>
      <c r="D49" s="116"/>
      <c r="E49" s="117" t="n">
        <f aca="false">2.8*C49/100</f>
        <v>0.224</v>
      </c>
      <c r="F49" s="39" t="n">
        <f aca="false">20*C49/100</f>
        <v>1.6</v>
      </c>
      <c r="G49" s="39" t="n">
        <f aca="false">3.2*C49/100</f>
        <v>0.256</v>
      </c>
      <c r="H49" s="118"/>
      <c r="I49" s="47" t="n">
        <v>0</v>
      </c>
      <c r="J49" s="61" t="n">
        <f aca="false">I49*B49/1000</f>
        <v>0</v>
      </c>
      <c r="K49" s="27"/>
      <c r="L49" s="42"/>
      <c r="M49" s="42"/>
      <c r="N49" s="42"/>
      <c r="O49" s="43"/>
      <c r="P49" s="43"/>
      <c r="Q49" s="42"/>
      <c r="R49" s="42"/>
    </row>
    <row r="50" customFormat="false" ht="55.5" hidden="false" customHeight="true" outlineLevel="0" collapsed="false">
      <c r="A50" s="50" t="s">
        <v>65</v>
      </c>
      <c r="B50" s="65" t="n">
        <v>2</v>
      </c>
      <c r="C50" s="65" t="n">
        <v>2</v>
      </c>
      <c r="D50" s="107"/>
      <c r="E50" s="45" t="n">
        <f aca="false">4.8*C50/100</f>
        <v>0.096</v>
      </c>
      <c r="F50" s="45" t="n">
        <v>0</v>
      </c>
      <c r="G50" s="39" t="n">
        <f aca="false">18.9*C50/100</f>
        <v>0.378</v>
      </c>
      <c r="H50" s="33"/>
      <c r="I50" s="41" t="n">
        <v>0</v>
      </c>
      <c r="J50" s="27" t="n">
        <f aca="false">I50*B50/1000</f>
        <v>0</v>
      </c>
      <c r="K50" s="27"/>
      <c r="L50" s="42"/>
      <c r="M50" s="42"/>
      <c r="N50" s="42"/>
      <c r="O50" s="43"/>
      <c r="P50" s="43"/>
      <c r="Q50" s="42"/>
      <c r="R50" s="42"/>
    </row>
    <row r="51" s="55" customFormat="true" ht="14.25" hidden="true" customHeight="true" outlineLevel="0" collapsed="false">
      <c r="A51" s="84"/>
      <c r="B51" s="63"/>
      <c r="C51" s="119"/>
      <c r="D51" s="120"/>
      <c r="E51" s="45"/>
      <c r="F51" s="45"/>
      <c r="G51" s="45"/>
      <c r="H51" s="81"/>
      <c r="I51" s="27"/>
      <c r="J51" s="27"/>
      <c r="K51" s="57"/>
      <c r="L51" s="43"/>
      <c r="M51" s="43"/>
      <c r="N51" s="43"/>
      <c r="O51" s="43"/>
      <c r="P51" s="43"/>
      <c r="Q51" s="43"/>
      <c r="R51" s="43"/>
    </row>
    <row r="52" customFormat="false" ht="20.25" hidden="false" customHeight="true" outlineLevel="0" collapsed="false">
      <c r="A52" s="121"/>
      <c r="B52" s="121"/>
      <c r="C52" s="121"/>
      <c r="D52" s="116"/>
      <c r="E52" s="27" t="n">
        <f aca="false">E53-(E53*6/100)</f>
        <v>6.31868</v>
      </c>
      <c r="F52" s="27" t="n">
        <f aca="false">F53-(F53*12/100)</f>
        <v>2.2572</v>
      </c>
      <c r="G52" s="27" t="n">
        <f aca="false">G53-(G53*9/100)</f>
        <v>39.42848</v>
      </c>
      <c r="H52" s="91" t="n">
        <f aca="false">E52*4+F52*9+G52*4</f>
        <v>203.30344</v>
      </c>
      <c r="I52" s="41"/>
      <c r="J52" s="41"/>
      <c r="K52" s="122"/>
      <c r="L52" s="123"/>
      <c r="M52" s="123"/>
      <c r="N52" s="123"/>
      <c r="O52" s="124"/>
      <c r="P52" s="124"/>
      <c r="Q52" s="123"/>
      <c r="R52" s="123"/>
    </row>
    <row r="53" customFormat="false" ht="24" hidden="false" customHeight="true" outlineLevel="0" collapsed="false">
      <c r="A53" s="69" t="s">
        <v>66</v>
      </c>
      <c r="B53" s="69"/>
      <c r="C53" s="69"/>
      <c r="D53" s="125" t="s">
        <v>67</v>
      </c>
      <c r="E53" s="17" t="n">
        <f aca="false">E54+E55+E56</f>
        <v>6.722</v>
      </c>
      <c r="F53" s="17" t="n">
        <f aca="false">F54+F55+F56</f>
        <v>2.565</v>
      </c>
      <c r="G53" s="17" t="n">
        <f aca="false">G54+G55+G56</f>
        <v>43.328</v>
      </c>
      <c r="H53" s="67" t="n">
        <f aca="false">E53*4+F53*9+G53*4</f>
        <v>223.285</v>
      </c>
      <c r="I53" s="21"/>
      <c r="J53" s="126" t="n">
        <f aca="false">J54+J55+J56</f>
        <v>0</v>
      </c>
      <c r="K53" s="54" t="n">
        <v>0</v>
      </c>
      <c r="L53" s="34" t="n">
        <v>0.0666666666666667</v>
      </c>
      <c r="M53" s="34" t="n">
        <v>0.133333333333333</v>
      </c>
      <c r="N53" s="34" t="n">
        <v>1.08</v>
      </c>
      <c r="O53" s="34" t="n">
        <v>24.3466666666667</v>
      </c>
      <c r="P53" s="34" t="n">
        <v>212</v>
      </c>
      <c r="Q53" s="34" t="n">
        <v>9.13333333333333</v>
      </c>
      <c r="R53" s="34" t="n">
        <v>0.946666666666667</v>
      </c>
    </row>
    <row r="54" customFormat="false" ht="15.75" hidden="false" customHeight="true" outlineLevel="0" collapsed="false">
      <c r="A54" s="127" t="s">
        <v>28</v>
      </c>
      <c r="B54" s="128" t="n">
        <v>61</v>
      </c>
      <c r="C54" s="129" t="n">
        <v>61</v>
      </c>
      <c r="D54" s="130"/>
      <c r="E54" s="39" t="n">
        <f aca="false">11*C54/100</f>
        <v>6.71</v>
      </c>
      <c r="F54" s="39" t="n">
        <f aca="false">1.5*C54/100</f>
        <v>0.915</v>
      </c>
      <c r="G54" s="39" t="n">
        <f aca="false">71*C54/100</f>
        <v>43.31</v>
      </c>
      <c r="H54" s="39"/>
      <c r="I54" s="61" t="n">
        <v>0</v>
      </c>
      <c r="J54" s="61" t="n">
        <f aca="false">I54*B54/1000</f>
        <v>0</v>
      </c>
      <c r="K54" s="61"/>
      <c r="L54" s="42"/>
      <c r="M54" s="42"/>
      <c r="N54" s="42"/>
      <c r="O54" s="43"/>
      <c r="P54" s="43"/>
      <c r="Q54" s="42"/>
      <c r="R54" s="42"/>
    </row>
    <row r="55" s="55" customFormat="true" ht="14.25" hidden="false" customHeight="true" outlineLevel="0" collapsed="false">
      <c r="A55" s="127" t="s">
        <v>68</v>
      </c>
      <c r="B55" s="128" t="n">
        <v>1</v>
      </c>
      <c r="C55" s="129" t="n">
        <v>1</v>
      </c>
      <c r="D55" s="130"/>
      <c r="E55" s="39" t="n">
        <v>0</v>
      </c>
      <c r="F55" s="39" t="n">
        <v>0</v>
      </c>
      <c r="G55" s="39" t="n">
        <v>0</v>
      </c>
      <c r="H55" s="39"/>
      <c r="I55" s="41" t="n">
        <v>0</v>
      </c>
      <c r="J55" s="61" t="n">
        <f aca="false">I55*B55/1000</f>
        <v>0</v>
      </c>
      <c r="K55" s="47"/>
      <c r="L55" s="47"/>
      <c r="M55" s="47"/>
      <c r="N55" s="47"/>
      <c r="O55" s="47"/>
      <c r="P55" s="47"/>
      <c r="Q55" s="47"/>
      <c r="R55" s="47"/>
    </row>
    <row r="56" customFormat="false" ht="18" hidden="false" customHeight="true" outlineLevel="0" collapsed="false">
      <c r="A56" s="113" t="s">
        <v>33</v>
      </c>
      <c r="B56" s="131" t="n">
        <v>2</v>
      </c>
      <c r="C56" s="132" t="n">
        <v>2</v>
      </c>
      <c r="D56" s="114"/>
      <c r="E56" s="45" t="n">
        <f aca="false">0.6*C56/100</f>
        <v>0.012</v>
      </c>
      <c r="F56" s="45" t="n">
        <f aca="false">82.5*C56/100</f>
        <v>1.65</v>
      </c>
      <c r="G56" s="45" t="n">
        <f aca="false">0.9*C56/100</f>
        <v>0.018</v>
      </c>
      <c r="H56" s="133"/>
      <c r="I56" s="134" t="n">
        <v>0</v>
      </c>
      <c r="J56" s="61" t="n">
        <f aca="false">I56*B56/1000</f>
        <v>0</v>
      </c>
      <c r="K56" s="135"/>
      <c r="L56" s="135"/>
      <c r="M56" s="135"/>
      <c r="N56" s="135"/>
      <c r="O56" s="135"/>
      <c r="P56" s="135"/>
      <c r="Q56" s="135"/>
      <c r="R56" s="136"/>
    </row>
    <row r="57" s="55" customFormat="true" ht="26.1" hidden="false" customHeight="true" outlineLevel="0" collapsed="false">
      <c r="A57" s="77" t="s">
        <v>69</v>
      </c>
      <c r="B57" s="77"/>
      <c r="C57" s="77"/>
      <c r="D57" s="31" t="s">
        <v>70</v>
      </c>
      <c r="E57" s="32" t="n">
        <f aca="false">E58+E59+E60+E61</f>
        <v>0.812</v>
      </c>
      <c r="F57" s="32" t="n">
        <f aca="false">F58+F59+F60+F61</f>
        <v>5.807</v>
      </c>
      <c r="G57" s="32" t="n">
        <f aca="false">G58+G59+G60+G61</f>
        <v>0.812</v>
      </c>
      <c r="H57" s="53" t="n">
        <f aca="false">G57*4+F57*9+E57*4</f>
        <v>58.759</v>
      </c>
      <c r="I57" s="34"/>
      <c r="J57" s="71" t="n">
        <f aca="false">J58+J59+J60+J61</f>
        <v>0</v>
      </c>
      <c r="K57" s="34" t="n">
        <v>9.8</v>
      </c>
      <c r="L57" s="34" t="n">
        <v>0.03</v>
      </c>
      <c r="M57" s="34" t="n">
        <v>0</v>
      </c>
      <c r="N57" s="34" t="n">
        <v>0.1</v>
      </c>
      <c r="O57" s="34" t="n">
        <v>22.5</v>
      </c>
      <c r="P57" s="34" t="n">
        <v>41.16</v>
      </c>
      <c r="Q57" s="34" t="n">
        <v>13.72</v>
      </c>
      <c r="R57" s="34" t="n">
        <v>0.59</v>
      </c>
    </row>
    <row r="58" s="55" customFormat="true" ht="19.5" hidden="false" customHeight="true" outlineLevel="0" collapsed="false">
      <c r="A58" s="36" t="s">
        <v>71</v>
      </c>
      <c r="B58" s="44" t="n">
        <f aca="false">C58*1.05</f>
        <v>105</v>
      </c>
      <c r="C58" s="37" t="n">
        <v>100</v>
      </c>
      <c r="D58" s="37"/>
      <c r="E58" s="45" t="n">
        <f aca="false">0.8*C58/100</f>
        <v>0.8</v>
      </c>
      <c r="F58" s="45" t="n">
        <f aca="false">0.8*C58/100</f>
        <v>0.8</v>
      </c>
      <c r="G58" s="45" t="n">
        <f aca="false">0.8*C58/100</f>
        <v>0.8</v>
      </c>
      <c r="H58" s="56"/>
      <c r="I58" s="41" t="n">
        <v>0</v>
      </c>
      <c r="J58" s="41" t="n">
        <f aca="false">I58*B58/1000</f>
        <v>0</v>
      </c>
      <c r="K58" s="41"/>
      <c r="L58" s="34"/>
      <c r="M58" s="34"/>
      <c r="N58" s="34"/>
      <c r="O58" s="34"/>
      <c r="P58" s="34"/>
      <c r="Q58" s="34"/>
      <c r="R58" s="34"/>
    </row>
    <row r="59" s="55" customFormat="true" ht="15.75" hidden="false" customHeight="true" outlineLevel="0" collapsed="false">
      <c r="A59" s="36" t="s">
        <v>72</v>
      </c>
      <c r="B59" s="44" t="n">
        <f aca="false">C59*1.02</f>
        <v>102</v>
      </c>
      <c r="C59" s="44" t="n">
        <v>100</v>
      </c>
      <c r="D59" s="37"/>
      <c r="E59" s="45"/>
      <c r="F59" s="45"/>
      <c r="G59" s="45"/>
      <c r="H59" s="64"/>
      <c r="I59" s="47"/>
      <c r="J59" s="41" t="n">
        <f aca="false">I59*B59/1000</f>
        <v>0</v>
      </c>
      <c r="K59" s="27"/>
      <c r="L59" s="137"/>
      <c r="M59" s="137"/>
      <c r="N59" s="137"/>
      <c r="O59" s="138"/>
      <c r="P59" s="138"/>
      <c r="Q59" s="137"/>
      <c r="R59" s="137"/>
    </row>
    <row r="60" customFormat="false" ht="26.1" hidden="false" customHeight="true" outlineLevel="0" collapsed="false">
      <c r="A60" s="48" t="s">
        <v>73</v>
      </c>
      <c r="B60" s="119" t="n">
        <v>5</v>
      </c>
      <c r="C60" s="119" t="n">
        <v>5</v>
      </c>
      <c r="D60" s="37"/>
      <c r="E60" s="45" t="n">
        <f aca="false">0*C60/100</f>
        <v>0</v>
      </c>
      <c r="F60" s="45" t="n">
        <f aca="false">99.9*C60/100</f>
        <v>4.995</v>
      </c>
      <c r="G60" s="45" t="n">
        <f aca="false">0*C60/100</f>
        <v>0</v>
      </c>
      <c r="H60" s="64"/>
      <c r="I60" s="41" t="n">
        <v>0</v>
      </c>
      <c r="J60" s="41" t="n">
        <f aca="false">I60*B60/1000</f>
        <v>0</v>
      </c>
      <c r="K60" s="27"/>
      <c r="L60" s="137"/>
      <c r="M60" s="137"/>
      <c r="N60" s="137"/>
      <c r="O60" s="138"/>
      <c r="P60" s="138"/>
      <c r="Q60" s="137"/>
      <c r="R60" s="137"/>
    </row>
    <row r="61" s="55" customFormat="true" ht="16.5" hidden="false" customHeight="true" outlineLevel="0" collapsed="false">
      <c r="A61" s="36" t="s">
        <v>74</v>
      </c>
      <c r="B61" s="139" t="n">
        <f aca="false">C61*1.35</f>
        <v>2.7</v>
      </c>
      <c r="C61" s="37" t="n">
        <v>2</v>
      </c>
      <c r="D61" s="38"/>
      <c r="E61" s="45" t="n">
        <f aca="false">0.6*C61/100</f>
        <v>0.012</v>
      </c>
      <c r="F61" s="45" t="n">
        <f aca="false">0.6*C61/100</f>
        <v>0.012</v>
      </c>
      <c r="G61" s="45" t="n">
        <f aca="false">0.6*C61/100</f>
        <v>0.012</v>
      </c>
      <c r="H61" s="18"/>
      <c r="I61" s="41" t="n">
        <v>0</v>
      </c>
      <c r="J61" s="41" t="n">
        <f aca="false">I61*B61/1000</f>
        <v>0</v>
      </c>
      <c r="K61" s="54"/>
      <c r="L61" s="137"/>
      <c r="M61" s="137"/>
      <c r="N61" s="137"/>
      <c r="O61" s="138"/>
      <c r="P61" s="138"/>
      <c r="Q61" s="137"/>
      <c r="R61" s="137"/>
    </row>
    <row r="62" customFormat="false" ht="26.1" hidden="false" customHeight="true" outlineLevel="0" collapsed="false">
      <c r="A62" s="140" t="s">
        <v>75</v>
      </c>
      <c r="B62" s="31" t="n">
        <v>200</v>
      </c>
      <c r="C62" s="31" t="n">
        <v>200</v>
      </c>
      <c r="D62" s="31" t="n">
        <v>200</v>
      </c>
      <c r="E62" s="32" t="n">
        <v>0.8</v>
      </c>
      <c r="F62" s="32" t="n">
        <v>0</v>
      </c>
      <c r="G62" s="32" t="n">
        <v>29.8</v>
      </c>
      <c r="H62" s="53" t="n">
        <v>90</v>
      </c>
      <c r="I62" s="47" t="n">
        <v>0</v>
      </c>
      <c r="J62" s="35" t="n">
        <f aca="false">I62*B62/1000</f>
        <v>0</v>
      </c>
      <c r="K62" s="34" t="n">
        <v>14</v>
      </c>
      <c r="L62" s="34" t="n">
        <v>0.04</v>
      </c>
      <c r="M62" s="34" t="n">
        <v>0</v>
      </c>
      <c r="N62" s="34" t="n">
        <v>0.4</v>
      </c>
      <c r="O62" s="34" t="n">
        <v>49</v>
      </c>
      <c r="P62" s="34" t="n">
        <v>52</v>
      </c>
      <c r="Q62" s="34" t="n">
        <v>18</v>
      </c>
      <c r="R62" s="34" t="n">
        <v>0.8</v>
      </c>
    </row>
    <row r="63" customFormat="false" ht="19.5" hidden="false" customHeight="true" outlineLevel="0" collapsed="false">
      <c r="A63" s="69" t="s">
        <v>76</v>
      </c>
      <c r="B63" s="69"/>
      <c r="C63" s="69"/>
      <c r="D63" s="70" t="n">
        <v>40</v>
      </c>
      <c r="E63" s="32" t="n">
        <f aca="false">7.6*D63/100</f>
        <v>3.04</v>
      </c>
      <c r="F63" s="32" t="n">
        <f aca="false">0.9*D63/100</f>
        <v>0.36</v>
      </c>
      <c r="G63" s="32" t="n">
        <f aca="false">48.4*D63/100</f>
        <v>19.36</v>
      </c>
      <c r="H63" s="28" t="n">
        <f aca="false">E63*4+F63*9+G63*4</f>
        <v>92.84</v>
      </c>
      <c r="I63" s="41" t="n">
        <v>0</v>
      </c>
      <c r="J63" s="141" t="n">
        <f aca="false">D63*I63/1000</f>
        <v>0</v>
      </c>
      <c r="K63" s="34" t="n">
        <v>0</v>
      </c>
      <c r="L63" s="34" t="n">
        <v>0.02</v>
      </c>
      <c r="M63" s="34" t="n">
        <v>0</v>
      </c>
      <c r="N63" s="34" t="n">
        <v>0.03</v>
      </c>
      <c r="O63" s="34" t="n">
        <v>2.99</v>
      </c>
      <c r="P63" s="34" t="n">
        <v>13</v>
      </c>
      <c r="Q63" s="34" t="n">
        <v>2.74</v>
      </c>
      <c r="R63" s="34" t="n">
        <v>0.31</v>
      </c>
    </row>
    <row r="64" customFormat="false" ht="16.5" hidden="false" customHeight="true" outlineLevel="0" collapsed="false">
      <c r="A64" s="69" t="s">
        <v>41</v>
      </c>
      <c r="B64" s="69"/>
      <c r="C64" s="69"/>
      <c r="D64" s="70" t="n">
        <v>20</v>
      </c>
      <c r="E64" s="32" t="n">
        <f aca="false">6.6*D64/100</f>
        <v>1.32</v>
      </c>
      <c r="F64" s="32" t="n">
        <f aca="false">1.1*D64/100</f>
        <v>0.22</v>
      </c>
      <c r="G64" s="32" t="n">
        <f aca="false">41*D64/100</f>
        <v>8.2</v>
      </c>
      <c r="H64" s="28" t="n">
        <f aca="false">E64*4+F64*9+G64*4</f>
        <v>40.06</v>
      </c>
      <c r="I64" s="41" t="n">
        <v>0</v>
      </c>
      <c r="J64" s="141" t="n">
        <f aca="false">D64*I64/1000</f>
        <v>0</v>
      </c>
      <c r="K64" s="34" t="n">
        <v>0</v>
      </c>
      <c r="L64" s="34" t="n">
        <v>0.0333333333333333</v>
      </c>
      <c r="M64" s="34" t="n">
        <v>0</v>
      </c>
      <c r="N64" s="34" t="n">
        <v>0.32</v>
      </c>
      <c r="O64" s="34" t="n">
        <v>7</v>
      </c>
      <c r="P64" s="34" t="n">
        <v>31</v>
      </c>
      <c r="Q64" s="34" t="n">
        <v>8.2</v>
      </c>
      <c r="R64" s="34" t="n">
        <v>0.58</v>
      </c>
    </row>
    <row r="65" s="55" customFormat="true" ht="26.1" hidden="false" customHeight="true" outlineLevel="0" collapsed="false">
      <c r="A65" s="142" t="s">
        <v>77</v>
      </c>
      <c r="B65" s="142"/>
      <c r="C65" s="142"/>
      <c r="D65" s="142"/>
      <c r="E65" s="143" t="n">
        <f aca="false">E66+E67+E68</f>
        <v>7.56</v>
      </c>
      <c r="F65" s="143" t="n">
        <f aca="false">F66+F67+F68</f>
        <v>18.48</v>
      </c>
      <c r="G65" s="143" t="n">
        <f aca="false">G66+G67+G68</f>
        <v>42.95</v>
      </c>
      <c r="H65" s="143" t="n">
        <f aca="false">H66+H67+H68</f>
        <v>368.36</v>
      </c>
      <c r="I65" s="41"/>
      <c r="J65" s="71" t="n">
        <f aca="false">J66+J67+J68</f>
        <v>0</v>
      </c>
      <c r="K65" s="41" t="n">
        <f aca="false">K66+K67+K68</f>
        <v>9.46153846153846</v>
      </c>
      <c r="L65" s="41" t="n">
        <f aca="false">L66+L67+L68</f>
        <v>0.169230769230769</v>
      </c>
      <c r="M65" s="41" t="n">
        <f aca="false">M66+M67+M68</f>
        <v>0</v>
      </c>
      <c r="N65" s="41" t="n">
        <f aca="false">N66+N67+N68</f>
        <v>0.346153846153846</v>
      </c>
      <c r="O65" s="41" t="n">
        <f aca="false">O66+O67+O68</f>
        <v>280.730769230769</v>
      </c>
      <c r="P65" s="41" t="n">
        <f aca="false">P66+P67+P68</f>
        <v>338.557692307692</v>
      </c>
      <c r="Q65" s="41" t="n">
        <f aca="false">Q66+Q67+Q68</f>
        <v>23.4307692307692</v>
      </c>
      <c r="R65" s="41" t="n">
        <f aca="false">R66+R67+R68</f>
        <v>0.03</v>
      </c>
    </row>
    <row r="66" customFormat="false" ht="27.75" hidden="false" customHeight="true" outlineLevel="0" collapsed="false">
      <c r="A66" s="144" t="s">
        <v>78</v>
      </c>
      <c r="B66" s="65" t="n">
        <v>207</v>
      </c>
      <c r="C66" s="65"/>
      <c r="D66" s="145" t="n">
        <v>200</v>
      </c>
      <c r="E66" s="32" t="n">
        <f aca="false">2.8*D66/100</f>
        <v>5.6</v>
      </c>
      <c r="F66" s="32" t="n">
        <f aca="false">3.2*D66/100</f>
        <v>6.4</v>
      </c>
      <c r="G66" s="32" t="n">
        <f aca="false">4.1*D66/100</f>
        <v>8.2</v>
      </c>
      <c r="H66" s="67" t="n">
        <f aca="false">E66*4+F66*9+G66*4</f>
        <v>112.8</v>
      </c>
      <c r="I66" s="41" t="n">
        <v>0</v>
      </c>
      <c r="J66" s="34" t="n">
        <f aca="false">I66*B66/1000</f>
        <v>0</v>
      </c>
      <c r="K66" s="34" t="n">
        <v>0</v>
      </c>
      <c r="L66" s="34" t="n">
        <v>0.1</v>
      </c>
      <c r="M66" s="34" t="n">
        <v>0</v>
      </c>
      <c r="N66" s="34" t="n">
        <v>0</v>
      </c>
      <c r="O66" s="34" t="n">
        <v>240</v>
      </c>
      <c r="P66" s="34" t="n">
        <v>266</v>
      </c>
      <c r="Q66" s="34" t="n">
        <v>5.2</v>
      </c>
      <c r="R66" s="34" t="n">
        <v>0.03</v>
      </c>
    </row>
    <row r="67" s="55" customFormat="true" ht="26.1" hidden="false" customHeight="true" outlineLevel="0" collapsed="false">
      <c r="A67" s="77" t="s">
        <v>79</v>
      </c>
      <c r="B67" s="77"/>
      <c r="C67" s="77"/>
      <c r="D67" s="31" t="n">
        <v>40</v>
      </c>
      <c r="E67" s="32" t="n">
        <f aca="false">3.4*D67/100</f>
        <v>1.36</v>
      </c>
      <c r="F67" s="32" t="n">
        <f aca="false">30.2*D67/100</f>
        <v>12.08</v>
      </c>
      <c r="G67" s="32" t="n">
        <f aca="false">44.5*D67/100</f>
        <v>17.8</v>
      </c>
      <c r="H67" s="146" t="n">
        <f aca="false">G67*4+F67*9+E67*4</f>
        <v>185.36</v>
      </c>
      <c r="I67" s="41" t="n">
        <v>0</v>
      </c>
      <c r="J67" s="34" t="n">
        <f aca="false">I67*D67/1000</f>
        <v>0</v>
      </c>
      <c r="K67" s="34" t="n">
        <v>0</v>
      </c>
      <c r="L67" s="34" t="n">
        <v>0</v>
      </c>
      <c r="M67" s="34" t="n">
        <v>0</v>
      </c>
      <c r="N67" s="34" t="n">
        <v>0</v>
      </c>
      <c r="O67" s="34" t="n">
        <v>0</v>
      </c>
      <c r="P67" s="34" t="n">
        <v>0</v>
      </c>
      <c r="Q67" s="34" t="n">
        <v>0</v>
      </c>
      <c r="R67" s="34" t="n">
        <v>0</v>
      </c>
    </row>
    <row r="68" s="55" customFormat="true" ht="21" hidden="false" customHeight="true" outlineLevel="0" collapsed="false">
      <c r="A68" s="147" t="s">
        <v>80</v>
      </c>
      <c r="B68" s="148" t="n">
        <v>150</v>
      </c>
      <c r="C68" s="149"/>
      <c r="D68" s="150" t="n">
        <v>150</v>
      </c>
      <c r="E68" s="117" t="n">
        <f aca="false">0.4*D68/100</f>
        <v>0.6</v>
      </c>
      <c r="F68" s="117" t="n">
        <v>0</v>
      </c>
      <c r="G68" s="117" t="n">
        <f aca="false">11.3*D68/100</f>
        <v>16.95</v>
      </c>
      <c r="H68" s="67" t="n">
        <f aca="false">E68*4+F68*9+G68*4</f>
        <v>70.2</v>
      </c>
      <c r="I68" s="41" t="n">
        <v>0</v>
      </c>
      <c r="J68" s="151" t="n">
        <f aca="false">D68*I68/1000</f>
        <v>0</v>
      </c>
      <c r="K68" s="34" t="n">
        <v>9.46153846153846</v>
      </c>
      <c r="L68" s="34" t="n">
        <v>0.0692307692307692</v>
      </c>
      <c r="M68" s="34" t="n">
        <v>0</v>
      </c>
      <c r="N68" s="34" t="n">
        <v>0.346153846153846</v>
      </c>
      <c r="O68" s="34" t="n">
        <v>40.7307692307692</v>
      </c>
      <c r="P68" s="34" t="n">
        <v>72.5576923076923</v>
      </c>
      <c r="Q68" s="34" t="n">
        <v>18.2307692307692</v>
      </c>
      <c r="R68" s="34" t="n">
        <v>0</v>
      </c>
    </row>
    <row r="69" customFormat="false" ht="26.1" hidden="false" customHeight="true" outlineLevel="0" collapsed="false">
      <c r="A69" s="144" t="s">
        <v>81</v>
      </c>
      <c r="B69" s="65"/>
      <c r="C69" s="65"/>
      <c r="D69" s="145"/>
      <c r="E69" s="32" t="n">
        <f aca="false">E6+E25+E65</f>
        <v>72.27639</v>
      </c>
      <c r="F69" s="32" t="n">
        <f aca="false">F6+F25+F65</f>
        <v>61.85632</v>
      </c>
      <c r="G69" s="32" t="n">
        <f aca="false">G6+G25+G65</f>
        <v>261.38648</v>
      </c>
      <c r="H69" s="67" t="n">
        <f aca="false">H6+H25+H65</f>
        <v>1961.80436</v>
      </c>
      <c r="I69" s="34"/>
      <c r="J69" s="34"/>
      <c r="K69" s="34"/>
      <c r="L69" s="34"/>
      <c r="M69" s="34"/>
      <c r="N69" s="34"/>
      <c r="O69" s="34"/>
      <c r="P69" s="34"/>
      <c r="Q69" s="34"/>
      <c r="R69" s="34"/>
    </row>
    <row r="70" s="55" customFormat="true" ht="26.1" hidden="false" customHeight="true" outlineLevel="0" collapsed="false">
      <c r="A70" s="152"/>
      <c r="B70" s="153"/>
      <c r="C70" s="10"/>
      <c r="D70" s="10"/>
      <c r="E70" s="154"/>
      <c r="F70" s="154"/>
      <c r="G70" s="154"/>
      <c r="H70" s="154"/>
      <c r="I70" s="154"/>
      <c r="J70" s="154"/>
      <c r="K70" s="155"/>
      <c r="L70" s="155"/>
      <c r="M70" s="155"/>
      <c r="N70" s="155"/>
      <c r="O70" s="155"/>
      <c r="P70" s="155"/>
      <c r="Q70" s="155"/>
      <c r="R70" s="155"/>
    </row>
    <row r="71" s="10" customFormat="true" ht="26.1" hidden="false" customHeight="true" outlineLevel="0" collapsed="false">
      <c r="A71" s="152"/>
      <c r="B71" s="152"/>
      <c r="E71" s="154"/>
      <c r="F71" s="154"/>
      <c r="G71" s="154"/>
      <c r="H71" s="154"/>
      <c r="I71" s="154"/>
      <c r="J71" s="154"/>
      <c r="K71" s="154"/>
      <c r="L71" s="154"/>
      <c r="M71" s="154"/>
      <c r="N71" s="154"/>
      <c r="O71" s="154"/>
      <c r="P71" s="154"/>
      <c r="Q71" s="155"/>
      <c r="R71" s="155"/>
    </row>
    <row r="72" s="10" customFormat="true" ht="26.1" hidden="false" customHeight="true" outlineLevel="0" collapsed="false">
      <c r="A72" s="152"/>
      <c r="B72" s="153"/>
      <c r="E72" s="154"/>
      <c r="F72" s="154"/>
      <c r="G72" s="154"/>
      <c r="H72" s="154"/>
      <c r="I72" s="154"/>
      <c r="J72" s="154"/>
      <c r="K72" s="154"/>
      <c r="L72" s="154"/>
      <c r="M72" s="154"/>
      <c r="N72" s="154"/>
      <c r="O72" s="154"/>
      <c r="P72" s="154"/>
      <c r="Q72" s="154"/>
      <c r="R72" s="154"/>
    </row>
    <row r="73" s="10" customFormat="true" ht="26.1" hidden="false" customHeight="true" outlineLevel="0" collapsed="false">
      <c r="A73" s="152"/>
      <c r="B73" s="152"/>
      <c r="E73" s="154"/>
      <c r="F73" s="154"/>
      <c r="G73" s="154"/>
      <c r="H73" s="154"/>
      <c r="I73" s="154"/>
      <c r="J73" s="154"/>
      <c r="K73" s="154"/>
      <c r="L73" s="154"/>
      <c r="M73" s="154"/>
      <c r="N73" s="154"/>
      <c r="O73" s="154"/>
      <c r="P73" s="154"/>
      <c r="Q73" s="154"/>
      <c r="R73" s="154"/>
    </row>
    <row r="74" s="55" customFormat="true" ht="26.1" hidden="false" customHeight="true" outlineLevel="0" collapsed="false">
      <c r="A74" s="152"/>
      <c r="B74" s="153"/>
      <c r="C74" s="10"/>
      <c r="D74" s="10"/>
      <c r="E74" s="154"/>
      <c r="F74" s="154"/>
      <c r="G74" s="154"/>
      <c r="H74" s="154"/>
      <c r="I74" s="154"/>
      <c r="J74" s="154"/>
      <c r="K74" s="155"/>
      <c r="L74" s="155"/>
      <c r="M74" s="155"/>
      <c r="N74" s="155"/>
      <c r="O74" s="155"/>
      <c r="P74" s="155"/>
      <c r="Q74" s="155"/>
      <c r="R74" s="155"/>
    </row>
    <row r="75" s="55" customFormat="true" ht="26.1" hidden="false" customHeight="true" outlineLevel="0" collapsed="false">
      <c r="A75" s="152"/>
      <c r="B75" s="152"/>
      <c r="C75" s="10"/>
      <c r="D75" s="10"/>
      <c r="E75" s="154"/>
      <c r="F75" s="154"/>
      <c r="G75" s="154"/>
      <c r="H75" s="154"/>
      <c r="I75" s="154"/>
      <c r="J75" s="154"/>
      <c r="K75" s="154"/>
      <c r="L75" s="154"/>
      <c r="M75" s="154"/>
      <c r="N75" s="154"/>
      <c r="O75" s="154"/>
      <c r="P75" s="154"/>
      <c r="Q75" s="154"/>
      <c r="R75" s="154"/>
    </row>
    <row r="76" s="10" customFormat="true" ht="26.1" hidden="false" customHeight="true" outlineLevel="0" collapsed="false">
      <c r="A76" s="152"/>
      <c r="B76" s="152"/>
      <c r="E76" s="154"/>
      <c r="F76" s="154"/>
      <c r="G76" s="154"/>
      <c r="H76" s="154"/>
      <c r="I76" s="154"/>
      <c r="J76" s="154"/>
      <c r="K76" s="155"/>
      <c r="L76" s="155"/>
      <c r="M76" s="155"/>
      <c r="N76" s="155"/>
      <c r="O76" s="155"/>
      <c r="P76" s="155"/>
      <c r="Q76" s="155"/>
      <c r="R76" s="155"/>
    </row>
    <row r="77" s="55" customFormat="true" ht="26.1" hidden="false" customHeight="true" outlineLevel="0" collapsed="false">
      <c r="A77" s="152"/>
      <c r="B77" s="152"/>
      <c r="C77" s="10"/>
      <c r="D77" s="10"/>
      <c r="E77" s="154"/>
      <c r="F77" s="154"/>
      <c r="G77" s="154"/>
      <c r="H77" s="154"/>
      <c r="I77" s="154"/>
      <c r="J77" s="154"/>
      <c r="K77" s="155"/>
      <c r="L77" s="155"/>
      <c r="M77" s="155"/>
      <c r="N77" s="155"/>
      <c r="O77" s="155"/>
      <c r="P77" s="155"/>
      <c r="Q77" s="154"/>
      <c r="R77" s="154"/>
    </row>
    <row r="78" s="55" customFormat="true" ht="26.1" hidden="false" customHeight="true" outlineLevel="0" collapsed="false">
      <c r="A78" s="152"/>
      <c r="B78" s="153"/>
      <c r="C78" s="10"/>
      <c r="D78" s="10"/>
      <c r="E78" s="154"/>
      <c r="F78" s="154"/>
      <c r="G78" s="154"/>
      <c r="H78" s="154"/>
      <c r="I78" s="154"/>
      <c r="J78" s="154"/>
      <c r="K78" s="154"/>
      <c r="L78" s="154"/>
      <c r="M78" s="154"/>
      <c r="N78" s="154"/>
      <c r="O78" s="154"/>
      <c r="P78" s="154"/>
      <c r="Q78" s="155"/>
      <c r="R78" s="155"/>
    </row>
    <row r="79" s="58" customFormat="true" ht="31.5" hidden="false" customHeight="true" outlineLevel="0" collapsed="false">
      <c r="A79" s="152"/>
      <c r="B79" s="152"/>
      <c r="C79" s="10"/>
      <c r="D79" s="10"/>
      <c r="E79" s="154"/>
      <c r="F79" s="154"/>
      <c r="G79" s="154"/>
      <c r="H79" s="154"/>
      <c r="I79" s="154"/>
      <c r="J79" s="154"/>
      <c r="K79" s="155"/>
      <c r="L79" s="155"/>
      <c r="M79" s="155"/>
      <c r="N79" s="155"/>
      <c r="O79" s="155"/>
      <c r="P79" s="155"/>
      <c r="Q79" s="155"/>
      <c r="R79" s="155"/>
    </row>
    <row r="80" s="55" customFormat="true" ht="26.1" hidden="false" customHeight="true" outlineLevel="0" collapsed="false">
      <c r="A80" s="152"/>
      <c r="B80" s="153"/>
      <c r="C80" s="10"/>
      <c r="D80" s="10"/>
      <c r="E80" s="154"/>
      <c r="F80" s="154"/>
      <c r="G80" s="154"/>
      <c r="H80" s="154"/>
      <c r="I80" s="154"/>
      <c r="J80" s="154"/>
      <c r="K80" s="155"/>
      <c r="L80" s="155"/>
      <c r="M80" s="155"/>
      <c r="N80" s="155"/>
      <c r="O80" s="155"/>
      <c r="P80" s="155"/>
      <c r="Q80" s="155"/>
      <c r="R80" s="155"/>
    </row>
    <row r="81" s="10" customFormat="true" ht="26.1" hidden="false" customHeight="true" outlineLevel="0" collapsed="false">
      <c r="A81" s="152"/>
      <c r="B81" s="153"/>
      <c r="E81" s="154"/>
      <c r="F81" s="154"/>
      <c r="G81" s="154"/>
      <c r="H81" s="154"/>
      <c r="I81" s="156"/>
      <c r="J81" s="156"/>
      <c r="K81" s="157"/>
      <c r="L81" s="157"/>
      <c r="M81" s="157"/>
      <c r="N81" s="157"/>
      <c r="O81" s="157"/>
      <c r="P81" s="157"/>
      <c r="Q81" s="155"/>
      <c r="R81" s="155"/>
    </row>
    <row r="82" s="55" customFormat="true" ht="26.1" hidden="false" customHeight="true" outlineLevel="0" collapsed="false">
      <c r="A82" s="152"/>
      <c r="B82" s="152"/>
      <c r="C82" s="10"/>
      <c r="D82" s="10"/>
      <c r="E82" s="154"/>
      <c r="F82" s="154"/>
      <c r="G82" s="154"/>
      <c r="H82" s="154"/>
      <c r="I82" s="154"/>
      <c r="J82" s="154"/>
      <c r="K82" s="155"/>
      <c r="L82" s="155"/>
      <c r="M82" s="155"/>
      <c r="N82" s="155"/>
      <c r="O82" s="155"/>
      <c r="P82" s="155"/>
      <c r="Q82" s="154"/>
      <c r="R82" s="154"/>
    </row>
    <row r="83" s="10" customFormat="true" ht="26.1" hidden="false" customHeight="true" outlineLevel="0" collapsed="false">
      <c r="A83" s="152"/>
      <c r="B83" s="153"/>
      <c r="E83" s="154"/>
      <c r="F83" s="154"/>
      <c r="G83" s="154"/>
      <c r="H83" s="154"/>
      <c r="I83" s="154"/>
      <c r="J83" s="154"/>
      <c r="K83" s="154"/>
      <c r="L83" s="154"/>
      <c r="M83" s="154"/>
      <c r="N83" s="154"/>
      <c r="O83" s="154"/>
      <c r="P83" s="154"/>
      <c r="Q83" s="155"/>
      <c r="R83" s="155"/>
    </row>
    <row r="84" s="55" customFormat="true" ht="42.75" hidden="false" customHeight="true" outlineLevel="0" collapsed="false">
      <c r="A84" s="152"/>
      <c r="B84" s="153"/>
      <c r="C84" s="10"/>
      <c r="D84" s="10"/>
      <c r="E84" s="154"/>
      <c r="F84" s="154"/>
      <c r="G84" s="154"/>
      <c r="H84" s="154"/>
      <c r="I84" s="154"/>
      <c r="J84" s="154"/>
      <c r="K84" s="155"/>
      <c r="L84" s="155"/>
      <c r="M84" s="155"/>
      <c r="N84" s="155"/>
      <c r="O84" s="155"/>
      <c r="P84" s="155"/>
      <c r="Q84" s="155"/>
      <c r="R84" s="155"/>
    </row>
    <row r="85" s="55" customFormat="true" ht="43.5" hidden="false" customHeight="true" outlineLevel="0" collapsed="false">
      <c r="A85" s="158"/>
      <c r="B85" s="159"/>
      <c r="C85" s="111"/>
      <c r="D85" s="111"/>
      <c r="E85" s="156"/>
      <c r="F85" s="156"/>
      <c r="G85" s="156"/>
      <c r="H85" s="156"/>
      <c r="I85" s="154"/>
      <c r="J85" s="154"/>
      <c r="K85" s="154"/>
      <c r="L85" s="154"/>
      <c r="M85" s="154"/>
      <c r="N85" s="154"/>
      <c r="O85" s="154"/>
      <c r="P85" s="154"/>
      <c r="Q85" s="155"/>
      <c r="R85" s="155"/>
    </row>
    <row r="86" s="10" customFormat="true" ht="26.1" hidden="false" customHeight="true" outlineLevel="0" collapsed="false">
      <c r="A86" s="152"/>
      <c r="B86" s="153"/>
      <c r="E86" s="154"/>
      <c r="F86" s="154"/>
      <c r="G86" s="154"/>
      <c r="H86" s="154"/>
      <c r="I86" s="154"/>
      <c r="J86" s="154"/>
      <c r="K86" s="155"/>
      <c r="L86" s="155"/>
      <c r="M86" s="155"/>
      <c r="N86" s="155"/>
      <c r="O86" s="155"/>
      <c r="P86" s="155"/>
      <c r="Q86" s="155"/>
      <c r="R86" s="155"/>
    </row>
    <row r="87" s="10" customFormat="true" ht="26.1" hidden="false" customHeight="true" outlineLevel="0" collapsed="false">
      <c r="A87" s="152"/>
      <c r="B87" s="152"/>
      <c r="E87" s="154"/>
      <c r="F87" s="154"/>
      <c r="G87" s="154"/>
      <c r="H87" s="154"/>
      <c r="I87" s="154"/>
      <c r="J87" s="154"/>
      <c r="K87" s="155"/>
      <c r="L87" s="155"/>
      <c r="M87" s="155"/>
      <c r="N87" s="155"/>
      <c r="O87" s="155"/>
      <c r="P87" s="155"/>
      <c r="Q87" s="155"/>
      <c r="R87" s="155"/>
    </row>
    <row r="88" s="10" customFormat="true" ht="26.1" hidden="false" customHeight="true" outlineLevel="0" collapsed="false">
      <c r="A88" s="152"/>
      <c r="B88" s="153"/>
      <c r="E88" s="154"/>
      <c r="F88" s="154"/>
      <c r="G88" s="154"/>
      <c r="H88" s="154"/>
      <c r="I88" s="154"/>
      <c r="J88" s="154"/>
      <c r="K88" s="154"/>
      <c r="L88" s="154"/>
      <c r="M88" s="154"/>
      <c r="N88" s="154"/>
      <c r="O88" s="154"/>
      <c r="P88" s="154"/>
      <c r="Q88" s="154"/>
      <c r="R88" s="154"/>
    </row>
    <row r="89" s="160" customFormat="true" ht="26.1" hidden="false" customHeight="true" outlineLevel="0" collapsed="false">
      <c r="A89" s="152"/>
      <c r="B89" s="152"/>
      <c r="C89" s="10"/>
      <c r="D89" s="10"/>
      <c r="E89" s="154"/>
      <c r="F89" s="154"/>
      <c r="G89" s="154"/>
      <c r="H89" s="154"/>
      <c r="I89" s="154"/>
      <c r="J89" s="154"/>
      <c r="K89" s="154"/>
      <c r="L89" s="154"/>
      <c r="M89" s="154"/>
      <c r="N89" s="154"/>
      <c r="O89" s="154"/>
      <c r="P89" s="154"/>
      <c r="Q89" s="154"/>
      <c r="R89" s="154"/>
    </row>
    <row r="90" s="160" customFormat="true" ht="26.1" hidden="false" customHeight="true" outlineLevel="0" collapsed="false">
      <c r="A90" s="152"/>
      <c r="B90" s="153"/>
      <c r="C90" s="10"/>
      <c r="D90" s="10"/>
      <c r="E90" s="154"/>
      <c r="F90" s="154"/>
      <c r="G90" s="154"/>
      <c r="H90" s="154"/>
      <c r="I90" s="154"/>
      <c r="J90" s="154"/>
      <c r="K90" s="154"/>
      <c r="L90" s="154"/>
      <c r="M90" s="154"/>
      <c r="N90" s="154"/>
      <c r="O90" s="154"/>
      <c r="P90" s="154"/>
      <c r="Q90" s="154"/>
      <c r="R90" s="154"/>
    </row>
    <row r="91" s="10" customFormat="true" ht="26.1" hidden="false" customHeight="true" outlineLevel="0" collapsed="false">
      <c r="A91" s="161"/>
      <c r="B91" s="162"/>
      <c r="E91" s="154"/>
      <c r="F91" s="154"/>
      <c r="G91" s="154"/>
      <c r="H91" s="154"/>
      <c r="I91" s="154"/>
      <c r="J91" s="154"/>
      <c r="K91" s="154"/>
      <c r="L91" s="154"/>
      <c r="M91" s="154"/>
      <c r="N91" s="154"/>
      <c r="O91" s="154"/>
      <c r="P91" s="154"/>
      <c r="Q91" s="155"/>
      <c r="R91" s="155"/>
    </row>
    <row r="92" s="55" customFormat="true" ht="26.1" hidden="false" customHeight="true" outlineLevel="0" collapsed="false">
      <c r="A92" s="163"/>
      <c r="B92" s="163"/>
      <c r="C92" s="10"/>
      <c r="D92" s="10"/>
      <c r="E92" s="154"/>
      <c r="F92" s="154"/>
      <c r="G92" s="154"/>
      <c r="H92" s="154"/>
      <c r="I92" s="154"/>
      <c r="J92" s="154"/>
      <c r="K92" s="154"/>
      <c r="L92" s="154"/>
      <c r="M92" s="154"/>
      <c r="N92" s="154"/>
      <c r="O92" s="154"/>
      <c r="P92" s="154"/>
      <c r="Q92" s="154"/>
      <c r="R92" s="154"/>
    </row>
    <row r="93" s="55" customFormat="true" ht="26.1" hidden="false" customHeight="true" outlineLevel="0" collapsed="false">
      <c r="A93" s="163"/>
      <c r="B93" s="163"/>
      <c r="C93" s="10"/>
      <c r="D93" s="10"/>
      <c r="E93" s="154"/>
      <c r="F93" s="154"/>
      <c r="G93" s="154"/>
      <c r="H93" s="154"/>
      <c r="I93" s="154"/>
      <c r="J93" s="154"/>
      <c r="K93" s="154"/>
      <c r="L93" s="154"/>
      <c r="M93" s="154"/>
      <c r="N93" s="154"/>
      <c r="O93" s="154"/>
      <c r="P93" s="154"/>
      <c r="Q93" s="155"/>
      <c r="R93" s="155"/>
    </row>
    <row r="94" s="55" customFormat="true" ht="26.1" hidden="false" customHeight="true" outlineLevel="0" collapsed="false">
      <c r="A94" s="163"/>
      <c r="B94" s="163"/>
      <c r="C94" s="10"/>
      <c r="D94" s="10"/>
      <c r="E94" s="154"/>
      <c r="F94" s="154"/>
      <c r="G94" s="154"/>
      <c r="H94" s="154"/>
      <c r="I94" s="154"/>
      <c r="J94" s="154"/>
      <c r="K94" s="155"/>
      <c r="L94" s="155"/>
      <c r="M94" s="155"/>
      <c r="N94" s="155"/>
      <c r="O94" s="155"/>
      <c r="P94" s="155"/>
      <c r="Q94" s="154"/>
      <c r="R94" s="154"/>
    </row>
    <row r="95" s="55" customFormat="true" ht="26.1" hidden="false" customHeight="true" outlineLevel="0" collapsed="false">
      <c r="A95" s="163"/>
      <c r="B95" s="163"/>
      <c r="C95" s="10"/>
      <c r="D95" s="10"/>
      <c r="E95" s="10"/>
      <c r="F95" s="10"/>
      <c r="G95" s="10"/>
      <c r="H95" s="10"/>
      <c r="I95" s="10"/>
      <c r="J95" s="10"/>
    </row>
    <row r="96" s="55" customFormat="true" ht="26.1" hidden="false" customHeight="true" outlineLevel="0" collapsed="false">
      <c r="A96" s="163"/>
      <c r="B96" s="163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</row>
    <row r="97" s="55" customFormat="true" ht="26.1" hidden="false" customHeight="true" outlineLevel="0" collapsed="false">
      <c r="A97" s="163"/>
      <c r="B97" s="163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</row>
    <row r="98" s="55" customFormat="true" ht="26.1" hidden="false" customHeight="true" outlineLevel="0" collapsed="false">
      <c r="A98" s="163"/>
      <c r="B98" s="164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</row>
    <row r="99" s="10" customFormat="true" ht="26.1" hidden="false" customHeight="true" outlineLevel="0" collapsed="false">
      <c r="A99" s="163"/>
      <c r="B99" s="164"/>
      <c r="Q99" s="55"/>
      <c r="R99" s="55"/>
    </row>
    <row r="100" s="55" customFormat="true" ht="26.1" hidden="false" customHeight="true" outlineLevel="0" collapsed="false">
      <c r="A100" s="163"/>
      <c r="B100" s="163"/>
      <c r="C100" s="10"/>
      <c r="D100" s="10"/>
      <c r="E100" s="10"/>
      <c r="F100" s="10"/>
      <c r="G100" s="10"/>
      <c r="H100" s="10"/>
      <c r="I100" s="10"/>
      <c r="J100" s="10"/>
    </row>
    <row r="101" s="55" customFormat="true" ht="26.1" hidden="false" customHeight="true" outlineLevel="0" collapsed="false">
      <c r="A101" s="163"/>
      <c r="B101" s="163"/>
      <c r="C101" s="10"/>
      <c r="D101" s="10"/>
      <c r="E101" s="10"/>
      <c r="F101" s="10"/>
      <c r="G101" s="10"/>
      <c r="H101" s="10"/>
      <c r="I101" s="10"/>
      <c r="J101" s="10"/>
      <c r="K101" s="165" t="e">
        <f aca="false">#REF!</f>
        <v>#REF!</v>
      </c>
      <c r="Q101" s="10"/>
      <c r="R101" s="10"/>
    </row>
    <row r="102" s="55" customFormat="true" ht="26.1" hidden="false" customHeight="true" outlineLevel="0" collapsed="false">
      <c r="A102" s="163"/>
      <c r="B102" s="163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</row>
    <row r="103" s="10" customFormat="true" ht="26.1" hidden="false" customHeight="true" outlineLevel="0" collapsed="false">
      <c r="A103" s="163"/>
      <c r="B103" s="163"/>
    </row>
    <row r="104" s="55" customFormat="true" ht="26.1" hidden="false" customHeight="true" outlineLevel="0" collapsed="false">
      <c r="A104" s="163"/>
      <c r="B104" s="164"/>
      <c r="C104" s="10"/>
      <c r="D104" s="10"/>
      <c r="E104" s="10"/>
      <c r="F104" s="10"/>
      <c r="G104" s="10"/>
      <c r="H104" s="10"/>
      <c r="I104" s="10"/>
      <c r="J104" s="10"/>
    </row>
    <row r="105" s="55" customFormat="true" ht="26.1" hidden="false" customHeight="true" outlineLevel="0" collapsed="false">
      <c r="A105" s="163"/>
      <c r="B105" s="164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</row>
    <row r="106" s="55" customFormat="true" ht="26.1" hidden="false" customHeight="true" outlineLevel="0" collapsed="false">
      <c r="A106" s="163"/>
      <c r="B106" s="163"/>
      <c r="C106" s="10"/>
      <c r="D106" s="10"/>
      <c r="E106" s="10"/>
      <c r="F106" s="10"/>
      <c r="G106" s="10"/>
      <c r="H106" s="10"/>
      <c r="I106" s="10"/>
      <c r="J106" s="10"/>
    </row>
    <row r="107" s="58" customFormat="true" ht="26.1" hidden="false" customHeight="true" outlineLevel="0" collapsed="false">
      <c r="A107" s="163"/>
      <c r="B107" s="163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</row>
    <row r="108" s="55" customFormat="true" ht="26.1" hidden="false" customHeight="true" outlineLevel="0" collapsed="false">
      <c r="A108" s="163"/>
      <c r="B108" s="164"/>
      <c r="C108" s="10"/>
      <c r="D108" s="10"/>
      <c r="E108" s="10"/>
      <c r="F108" s="10"/>
      <c r="G108" s="10"/>
      <c r="H108" s="10"/>
      <c r="I108" s="10"/>
      <c r="J108" s="10"/>
    </row>
    <row r="109" s="10" customFormat="true" ht="26.1" hidden="false" customHeight="true" outlineLevel="0" collapsed="false">
      <c r="A109" s="163"/>
      <c r="B109" s="163"/>
      <c r="K109" s="55"/>
      <c r="L109" s="55"/>
      <c r="M109" s="55"/>
      <c r="N109" s="55"/>
      <c r="O109" s="55"/>
      <c r="P109" s="55"/>
      <c r="Q109" s="55"/>
      <c r="R109" s="55"/>
    </row>
    <row r="110" s="10" customFormat="true" ht="26.1" hidden="false" customHeight="true" outlineLevel="0" collapsed="false">
      <c r="A110" s="163"/>
      <c r="B110" s="164"/>
      <c r="K110" s="55"/>
      <c r="L110" s="55"/>
      <c r="M110" s="55"/>
      <c r="N110" s="55"/>
      <c r="O110" s="55"/>
      <c r="P110" s="55"/>
    </row>
    <row r="111" s="55" customFormat="true" ht="26.1" hidden="false" customHeight="true" outlineLevel="0" collapsed="false">
      <c r="A111" s="163"/>
      <c r="B111" s="163"/>
      <c r="C111" s="10"/>
      <c r="D111" s="10"/>
      <c r="E111" s="10"/>
      <c r="F111" s="10"/>
      <c r="G111" s="10"/>
      <c r="H111" s="10"/>
      <c r="I111" s="10"/>
      <c r="J111" s="10"/>
    </row>
    <row r="112" s="10" customFormat="true" ht="45.75" hidden="false" customHeight="true" outlineLevel="0" collapsed="false">
      <c r="A112" s="163"/>
      <c r="B112" s="164"/>
    </row>
    <row r="113" s="55" customFormat="true" ht="26.1" hidden="false" customHeight="true" outlineLevel="0" collapsed="false">
      <c r="A113" s="163"/>
      <c r="B113" s="164"/>
      <c r="C113" s="10"/>
      <c r="D113" s="10"/>
      <c r="E113" s="10"/>
      <c r="F113" s="10"/>
      <c r="G113" s="10"/>
      <c r="H113" s="10"/>
      <c r="I113" s="10"/>
      <c r="J113" s="10"/>
      <c r="Q113" s="10"/>
      <c r="R113" s="10"/>
    </row>
    <row r="114" s="10" customFormat="true" ht="26.1" hidden="false" customHeight="true" outlineLevel="0" collapsed="false">
      <c r="A114" s="163"/>
      <c r="B114" s="164"/>
      <c r="K114" s="55"/>
      <c r="L114" s="55"/>
      <c r="M114" s="55"/>
      <c r="N114" s="55"/>
      <c r="O114" s="55"/>
      <c r="P114" s="55"/>
      <c r="Q114" s="55"/>
      <c r="R114" s="55"/>
    </row>
    <row r="115" s="55" customFormat="true" ht="26.1" hidden="false" customHeight="true" outlineLevel="0" collapsed="false">
      <c r="A115" s="163"/>
      <c r="B115" s="164"/>
      <c r="C115" s="10"/>
      <c r="D115" s="10"/>
      <c r="E115" s="10"/>
      <c r="F115" s="10"/>
      <c r="G115" s="10"/>
      <c r="H115" s="10"/>
      <c r="I115" s="10"/>
      <c r="J115" s="10"/>
    </row>
    <row r="116" s="10" customFormat="true" ht="31.5" hidden="false" customHeight="true" outlineLevel="0" collapsed="false">
      <c r="A116" s="166"/>
      <c r="B116" s="166"/>
      <c r="K116" s="55"/>
      <c r="L116" s="55"/>
      <c r="M116" s="55"/>
      <c r="N116" s="55"/>
      <c r="O116" s="55"/>
      <c r="P116" s="55"/>
      <c r="Q116" s="55"/>
      <c r="R116" s="55"/>
    </row>
    <row r="117" s="55" customFormat="true" ht="39.75" hidden="false" customHeight="true" outlineLevel="0" collapsed="false">
      <c r="A117" s="166"/>
      <c r="B117" s="167"/>
      <c r="C117" s="10"/>
      <c r="D117" s="10"/>
      <c r="E117" s="10"/>
      <c r="F117" s="10"/>
      <c r="G117" s="10"/>
      <c r="H117" s="10"/>
      <c r="I117" s="10"/>
      <c r="J117" s="10"/>
      <c r="Q117" s="10"/>
      <c r="R117" s="10"/>
    </row>
    <row r="118" s="55" customFormat="true" ht="34.5" hidden="false" customHeight="true" outlineLevel="0" collapsed="false">
      <c r="A118" s="168"/>
      <c r="B118" s="169"/>
      <c r="C118" s="10"/>
      <c r="D118" s="10"/>
      <c r="E118" s="10"/>
      <c r="F118" s="10"/>
      <c r="G118" s="10"/>
      <c r="H118" s="10"/>
      <c r="I118" s="10"/>
      <c r="J118" s="10"/>
      <c r="K118" s="160"/>
      <c r="L118" s="160"/>
      <c r="M118" s="160"/>
      <c r="N118" s="160"/>
      <c r="O118" s="160"/>
      <c r="P118" s="160"/>
    </row>
    <row r="119" s="55" customFormat="true" ht="26.1" hidden="false" customHeight="true" outlineLevel="0" collapsed="false">
      <c r="A119" s="168"/>
      <c r="B119" s="169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</row>
    <row r="120" s="10" customFormat="true" ht="26.1" hidden="false" customHeight="true" outlineLevel="0" collapsed="false">
      <c r="A120" s="168"/>
      <c r="B120" s="169"/>
    </row>
    <row r="121" s="55" customFormat="true" ht="26.1" hidden="false" customHeight="true" outlineLevel="0" collapsed="false">
      <c r="A121" s="170"/>
      <c r="B121" s="171"/>
      <c r="C121" s="10"/>
      <c r="D121" s="10"/>
      <c r="E121" s="10"/>
      <c r="F121" s="10"/>
      <c r="G121" s="10"/>
      <c r="H121" s="10"/>
      <c r="I121" s="10"/>
      <c r="J121" s="10"/>
    </row>
    <row r="122" s="55" customFormat="true" ht="26.1" hidden="false" customHeight="true" outlineLevel="0" collapsed="false">
      <c r="A122" s="172"/>
      <c r="B122" s="172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</row>
    <row r="123" s="10" customFormat="true" ht="26.1" hidden="false" customHeight="true" outlineLevel="0" collapsed="false">
      <c r="A123" s="170"/>
      <c r="B123" s="170"/>
      <c r="K123" s="55"/>
      <c r="L123" s="55"/>
      <c r="M123" s="55"/>
      <c r="N123" s="55"/>
      <c r="O123" s="55"/>
      <c r="P123" s="55"/>
    </row>
    <row r="124" s="55" customFormat="true" ht="26.1" hidden="false" customHeight="true" outlineLevel="0" collapsed="false">
      <c r="A124" s="170"/>
      <c r="B124" s="17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</row>
    <row r="125" s="55" customFormat="true" ht="26.1" hidden="false" customHeight="true" outlineLevel="0" collapsed="false">
      <c r="A125" s="173"/>
      <c r="B125" s="174"/>
      <c r="C125" s="10"/>
      <c r="D125" s="10"/>
      <c r="E125" s="10"/>
      <c r="F125" s="10"/>
      <c r="G125" s="10"/>
      <c r="H125" s="10"/>
      <c r="I125" s="10"/>
      <c r="J125" s="10"/>
      <c r="Q125" s="10"/>
      <c r="R125" s="10"/>
    </row>
    <row r="126" s="10" customFormat="true" ht="26.1" hidden="false" customHeight="true" outlineLevel="0" collapsed="false">
      <c r="A126" s="173"/>
      <c r="B126" s="173"/>
      <c r="Q126" s="55"/>
      <c r="R126" s="55"/>
    </row>
    <row r="127" s="10" customFormat="true" ht="26.1" hidden="false" customHeight="true" outlineLevel="0" collapsed="false">
      <c r="A127" s="161"/>
      <c r="B127" s="162"/>
      <c r="K127" s="55"/>
      <c r="L127" s="55"/>
      <c r="M127" s="55"/>
      <c r="N127" s="55"/>
      <c r="O127" s="55"/>
      <c r="P127" s="55"/>
      <c r="Q127" s="55"/>
      <c r="R127" s="55"/>
    </row>
    <row r="128" s="10" customFormat="true" ht="26.1" hidden="false" customHeight="true" outlineLevel="0" collapsed="false">
      <c r="A128" s="152"/>
      <c r="B128" s="152"/>
      <c r="Q128" s="55"/>
      <c r="R128" s="55"/>
    </row>
    <row r="129" s="55" customFormat="true" ht="26.1" hidden="false" customHeight="true" outlineLevel="0" collapsed="false">
      <c r="A129" s="152"/>
      <c r="B129" s="153"/>
      <c r="C129" s="10"/>
      <c r="D129" s="10"/>
      <c r="E129" s="10"/>
      <c r="F129" s="10"/>
      <c r="G129" s="10"/>
      <c r="H129" s="10"/>
      <c r="I129" s="10"/>
      <c r="J129" s="10"/>
    </row>
    <row r="130" s="160" customFormat="true" ht="26.1" hidden="false" customHeight="true" outlineLevel="0" collapsed="false">
      <c r="A130" s="152"/>
      <c r="B130" s="152"/>
      <c r="C130" s="10"/>
      <c r="D130" s="10"/>
      <c r="E130" s="10"/>
      <c r="F130" s="10"/>
      <c r="G130" s="10"/>
      <c r="H130" s="10"/>
      <c r="I130" s="10"/>
      <c r="J130" s="10"/>
      <c r="K130" s="55"/>
      <c r="L130" s="55"/>
      <c r="M130" s="55"/>
      <c r="N130" s="55"/>
      <c r="O130" s="55"/>
      <c r="P130" s="55"/>
      <c r="Q130" s="55"/>
      <c r="R130" s="55"/>
    </row>
    <row r="131" s="55" customFormat="true" ht="26.1" hidden="false" customHeight="true" outlineLevel="0" collapsed="false">
      <c r="A131" s="152"/>
      <c r="B131" s="153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</row>
    <row r="132" s="55" customFormat="true" ht="26.1" hidden="false" customHeight="true" outlineLevel="0" collapsed="false">
      <c r="A132" s="152"/>
      <c r="B132" s="152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</row>
    <row r="133" s="10" customFormat="true" ht="26.1" hidden="false" customHeight="true" outlineLevel="0" collapsed="false">
      <c r="A133" s="152"/>
      <c r="B133" s="153"/>
    </row>
    <row r="134" s="55" customFormat="true" ht="26.1" hidden="false" customHeight="true" outlineLevel="0" collapsed="false">
      <c r="A134" s="152"/>
      <c r="B134" s="153"/>
      <c r="C134" s="10"/>
      <c r="D134" s="10"/>
      <c r="E134" s="10"/>
      <c r="F134" s="10"/>
      <c r="G134" s="10"/>
      <c r="H134" s="10"/>
      <c r="I134" s="10"/>
      <c r="J134" s="10"/>
    </row>
    <row r="135" s="55" customFormat="true" ht="26.1" hidden="false" customHeight="true" outlineLevel="0" collapsed="false">
      <c r="A135" s="152"/>
      <c r="B135" s="152"/>
      <c r="C135" s="10"/>
      <c r="D135" s="10"/>
      <c r="E135" s="10"/>
      <c r="F135" s="10"/>
      <c r="G135" s="10"/>
      <c r="H135" s="10"/>
      <c r="I135" s="10"/>
      <c r="J135" s="10"/>
    </row>
    <row r="136" s="10" customFormat="true" ht="26.1" hidden="false" customHeight="true" outlineLevel="0" collapsed="false">
      <c r="A136" s="152"/>
      <c r="B136" s="152"/>
      <c r="K136" s="55"/>
      <c r="L136" s="55"/>
      <c r="M136" s="55"/>
      <c r="N136" s="55"/>
      <c r="O136" s="55"/>
      <c r="P136" s="55"/>
    </row>
    <row r="137" s="55" customFormat="true" ht="44.25" hidden="false" customHeight="true" outlineLevel="0" collapsed="false">
      <c r="A137" s="152"/>
      <c r="B137" s="152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</row>
    <row r="138" s="10" customFormat="true" ht="44.25" hidden="false" customHeight="true" outlineLevel="0" collapsed="false">
      <c r="A138" s="152"/>
      <c r="B138" s="153"/>
      <c r="K138" s="55"/>
      <c r="L138" s="55"/>
      <c r="M138" s="55"/>
      <c r="N138" s="55"/>
      <c r="O138" s="55"/>
      <c r="P138" s="55"/>
    </row>
    <row r="139" s="10" customFormat="true" ht="26.1" hidden="false" customHeight="true" outlineLevel="0" collapsed="false">
      <c r="A139" s="152"/>
      <c r="B139" s="153"/>
      <c r="K139" s="55"/>
      <c r="L139" s="55"/>
      <c r="M139" s="55"/>
      <c r="N139" s="55"/>
      <c r="O139" s="55"/>
      <c r="P139" s="55"/>
    </row>
    <row r="140" s="55" customFormat="true" ht="29.25" hidden="false" customHeight="true" outlineLevel="0" collapsed="false">
      <c r="A140" s="152"/>
      <c r="B140" s="153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</row>
    <row r="141" s="55" customFormat="true" ht="26.1" hidden="false" customHeight="true" outlineLevel="0" collapsed="false">
      <c r="A141" s="152"/>
      <c r="B141" s="152"/>
      <c r="C141" s="10"/>
      <c r="D141" s="10"/>
      <c r="E141" s="10"/>
      <c r="F141" s="10"/>
      <c r="G141" s="10"/>
      <c r="H141" s="10"/>
      <c r="I141" s="10"/>
      <c r="J141" s="10"/>
      <c r="Q141" s="10"/>
      <c r="R141" s="10"/>
    </row>
    <row r="142" s="55" customFormat="true" ht="33.75" hidden="false" customHeight="true" outlineLevel="0" collapsed="false">
      <c r="A142" s="152"/>
      <c r="B142" s="153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</row>
    <row r="143" s="55" customFormat="true" ht="26.1" hidden="false" customHeight="true" outlineLevel="0" collapsed="false">
      <c r="A143" s="152"/>
      <c r="B143" s="153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</row>
    <row r="144" s="10" customFormat="true" ht="26.1" hidden="false" customHeight="true" outlineLevel="0" collapsed="false">
      <c r="A144" s="152"/>
      <c r="B144" s="152"/>
      <c r="K144" s="55"/>
      <c r="L144" s="55"/>
      <c r="M144" s="55"/>
      <c r="N144" s="55"/>
      <c r="O144" s="55"/>
      <c r="P144" s="55"/>
    </row>
    <row r="145" s="55" customFormat="true" ht="26.1" hidden="false" customHeight="true" outlineLevel="0" collapsed="false">
      <c r="A145" s="152"/>
      <c r="B145" s="153"/>
      <c r="C145" s="10"/>
      <c r="D145" s="10"/>
      <c r="E145" s="10"/>
      <c r="F145" s="10"/>
      <c r="G145" s="10"/>
      <c r="H145" s="10"/>
      <c r="I145" s="10"/>
      <c r="J145" s="10"/>
    </row>
    <row r="146" s="160" customFormat="true" ht="26.1" hidden="false" customHeight="true" outlineLevel="0" collapsed="false">
      <c r="A146" s="152"/>
      <c r="B146" s="152"/>
      <c r="C146" s="10"/>
      <c r="D146" s="10"/>
      <c r="E146" s="10"/>
      <c r="F146" s="10"/>
      <c r="G146" s="10"/>
      <c r="H146" s="10"/>
      <c r="I146" s="10"/>
      <c r="J146" s="10"/>
      <c r="K146" s="55"/>
      <c r="L146" s="55"/>
      <c r="M146" s="55"/>
      <c r="N146" s="55"/>
      <c r="O146" s="55"/>
      <c r="P146" s="55"/>
      <c r="Q146" s="55"/>
      <c r="R146" s="55"/>
    </row>
    <row r="147" s="55" customFormat="true" ht="41.25" hidden="false" customHeight="true" outlineLevel="0" collapsed="false">
      <c r="A147" s="152"/>
      <c r="B147" s="152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</row>
    <row r="148" s="10" customFormat="true" ht="36.75" hidden="false" customHeight="true" outlineLevel="0" collapsed="false">
      <c r="A148" s="152"/>
      <c r="B148" s="153"/>
      <c r="K148" s="55"/>
      <c r="L148" s="55"/>
      <c r="M148" s="55"/>
      <c r="N148" s="55"/>
      <c r="O148" s="55"/>
      <c r="P148" s="55"/>
      <c r="Q148" s="55"/>
      <c r="R148" s="55"/>
    </row>
    <row r="149" s="55" customFormat="true" ht="44.25" hidden="false" customHeight="true" outlineLevel="0" collapsed="false">
      <c r="A149" s="152"/>
      <c r="B149" s="153"/>
      <c r="C149" s="10"/>
      <c r="D149" s="10"/>
      <c r="E149" s="10"/>
      <c r="F149" s="10"/>
      <c r="G149" s="10"/>
      <c r="H149" s="10"/>
      <c r="I149" s="10"/>
      <c r="J149" s="10"/>
    </row>
    <row r="150" s="10" customFormat="true" ht="26.1" hidden="false" customHeight="true" outlineLevel="0" collapsed="false">
      <c r="A150" s="152"/>
      <c r="B150" s="153"/>
    </row>
    <row r="151" s="10" customFormat="true" ht="26.1" hidden="false" customHeight="true" outlineLevel="0" collapsed="false">
      <c r="A151" s="152"/>
      <c r="B151" s="152"/>
      <c r="K151" s="55"/>
      <c r="L151" s="55"/>
      <c r="M151" s="55"/>
      <c r="N151" s="55"/>
      <c r="O151" s="55"/>
      <c r="P151" s="55"/>
      <c r="Q151" s="55"/>
      <c r="R151" s="55"/>
    </row>
    <row r="152" s="10" customFormat="true" ht="26.1" hidden="false" customHeight="true" outlineLevel="0" collapsed="false">
      <c r="A152" s="152"/>
      <c r="B152" s="153"/>
      <c r="K152" s="55"/>
      <c r="L152" s="55"/>
      <c r="M152" s="55"/>
      <c r="N152" s="55"/>
      <c r="O152" s="55"/>
      <c r="P152" s="55"/>
      <c r="Q152" s="55"/>
      <c r="R152" s="55"/>
    </row>
    <row r="153" s="10" customFormat="true" ht="26.1" hidden="false" customHeight="true" outlineLevel="0" collapsed="false">
      <c r="A153" s="152"/>
      <c r="B153" s="153"/>
      <c r="Q153" s="111"/>
      <c r="R153" s="111"/>
    </row>
    <row r="154" s="10" customFormat="true" ht="26.1" hidden="false" customHeight="true" outlineLevel="0" collapsed="false">
      <c r="A154" s="152"/>
      <c r="B154" s="152"/>
      <c r="K154" s="55"/>
      <c r="L154" s="55"/>
      <c r="M154" s="55"/>
      <c r="N154" s="55"/>
      <c r="O154" s="55"/>
      <c r="P154" s="55"/>
      <c r="Q154" s="55"/>
      <c r="R154" s="55"/>
    </row>
    <row r="155" s="10" customFormat="true" ht="26.1" hidden="false" customHeight="true" outlineLevel="0" collapsed="false">
      <c r="A155" s="161"/>
      <c r="B155" s="162"/>
      <c r="Q155" s="55"/>
      <c r="R155" s="55"/>
    </row>
    <row r="156" s="55" customFormat="true" ht="26.1" hidden="false" customHeight="true" outlineLevel="0" collapsed="false">
      <c r="A156" s="152"/>
      <c r="B156" s="153"/>
      <c r="C156" s="10"/>
      <c r="D156" s="10"/>
      <c r="E156" s="10"/>
      <c r="F156" s="10"/>
      <c r="G156" s="10"/>
      <c r="H156" s="10"/>
      <c r="I156" s="10"/>
      <c r="J156" s="10"/>
    </row>
    <row r="157" s="55" customFormat="true" ht="26.1" hidden="false" customHeight="true" outlineLevel="0" collapsed="false">
      <c r="A157" s="152"/>
      <c r="B157" s="152"/>
      <c r="C157" s="10"/>
      <c r="D157" s="10"/>
      <c r="E157" s="10"/>
      <c r="F157" s="10"/>
      <c r="G157" s="10"/>
      <c r="H157" s="10"/>
      <c r="I157" s="10"/>
      <c r="J157" s="10"/>
      <c r="Q157" s="10"/>
      <c r="R157" s="10"/>
    </row>
    <row r="158" s="10" customFormat="true" ht="26.1" hidden="false" customHeight="true" outlineLevel="0" collapsed="false">
      <c r="A158" s="152"/>
      <c r="B158" s="153"/>
      <c r="K158" s="55"/>
      <c r="L158" s="55"/>
      <c r="M158" s="55"/>
      <c r="N158" s="55"/>
      <c r="O158" s="55"/>
      <c r="P158" s="55"/>
      <c r="Q158" s="55"/>
      <c r="R158" s="55"/>
    </row>
    <row r="159" s="10" customFormat="true" ht="26.1" hidden="false" customHeight="true" outlineLevel="0" collapsed="false">
      <c r="A159" s="152"/>
      <c r="B159" s="152"/>
      <c r="K159" s="55"/>
      <c r="L159" s="55"/>
      <c r="M159" s="55"/>
      <c r="N159" s="55"/>
      <c r="O159" s="55"/>
      <c r="P159" s="55"/>
    </row>
    <row r="160" s="10" customFormat="true" ht="26.1" hidden="false" customHeight="true" outlineLevel="0" collapsed="false">
      <c r="A160" s="152"/>
      <c r="B160" s="153"/>
      <c r="K160" s="55"/>
      <c r="L160" s="55"/>
      <c r="M160" s="55"/>
      <c r="N160" s="55"/>
      <c r="O160" s="55"/>
      <c r="P160" s="55"/>
    </row>
    <row r="161" s="10" customFormat="true" ht="26.1" hidden="false" customHeight="true" outlineLevel="0" collapsed="false">
      <c r="A161" s="152"/>
      <c r="B161" s="153"/>
    </row>
    <row r="162" s="55" customFormat="true" ht="26.1" hidden="false" customHeight="true" outlineLevel="0" collapsed="false">
      <c r="A162" s="152"/>
      <c r="B162" s="153"/>
      <c r="C162" s="10"/>
      <c r="D162" s="10"/>
      <c r="E162" s="10"/>
      <c r="F162" s="10"/>
      <c r="G162" s="10"/>
      <c r="H162" s="10"/>
      <c r="I162" s="10"/>
      <c r="J162" s="10"/>
    </row>
    <row r="163" s="55" customFormat="true" ht="26.1" hidden="false" customHeight="true" outlineLevel="0" collapsed="false">
      <c r="A163" s="152"/>
      <c r="B163" s="153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</row>
    <row r="164" s="10" customFormat="true" ht="26.1" hidden="false" customHeight="true" outlineLevel="0" collapsed="false">
      <c r="A164" s="152"/>
      <c r="B164" s="153"/>
      <c r="K164" s="55"/>
      <c r="L164" s="55"/>
      <c r="M164" s="55"/>
      <c r="N164" s="55"/>
      <c r="O164" s="55"/>
      <c r="P164" s="55"/>
      <c r="Q164" s="55"/>
      <c r="R164" s="55"/>
    </row>
    <row r="165" s="10" customFormat="true" ht="26.1" hidden="false" customHeight="true" outlineLevel="0" collapsed="false">
      <c r="A165" s="152"/>
      <c r="B165" s="152"/>
      <c r="K165" s="55"/>
      <c r="L165" s="55"/>
      <c r="M165" s="55"/>
      <c r="N165" s="55"/>
      <c r="O165" s="55"/>
      <c r="P165" s="55"/>
      <c r="Q165" s="55"/>
      <c r="R165" s="55"/>
    </row>
    <row r="166" s="10" customFormat="true" ht="26.1" hidden="false" customHeight="true" outlineLevel="0" collapsed="false">
      <c r="A166" s="152"/>
      <c r="B166" s="153"/>
      <c r="Q166" s="55"/>
      <c r="R166" s="55"/>
    </row>
    <row r="167" s="55" customFormat="true" ht="26.1" hidden="false" customHeight="true" outlineLevel="0" collapsed="false">
      <c r="A167" s="152"/>
      <c r="B167" s="152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</row>
    <row r="168" s="10" customFormat="true" ht="26.1" hidden="false" customHeight="true" outlineLevel="0" collapsed="false">
      <c r="A168" s="152"/>
      <c r="B168" s="153"/>
      <c r="Q168" s="55"/>
      <c r="R168" s="55"/>
    </row>
    <row r="169" s="10" customFormat="true" ht="26.1" hidden="false" customHeight="true" outlineLevel="0" collapsed="false">
      <c r="A169" s="152"/>
      <c r="B169" s="153"/>
    </row>
    <row r="170" s="55" customFormat="true" ht="26.1" hidden="false" customHeight="true" outlineLevel="0" collapsed="false">
      <c r="A170" s="152"/>
      <c r="B170" s="152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</row>
    <row r="171" s="55" customFormat="true" ht="26.1" hidden="false" customHeight="true" outlineLevel="0" collapsed="false">
      <c r="A171" s="152"/>
      <c r="B171" s="152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</row>
    <row r="172" s="10" customFormat="true" ht="26.1" hidden="false" customHeight="true" outlineLevel="0" collapsed="false">
      <c r="A172" s="152"/>
      <c r="B172" s="152"/>
      <c r="K172" s="55"/>
      <c r="L172" s="55"/>
      <c r="M172" s="55"/>
      <c r="N172" s="55"/>
      <c r="O172" s="55"/>
      <c r="P172" s="55"/>
    </row>
    <row r="173" s="55" customFormat="true" ht="26.1" hidden="false" customHeight="true" outlineLevel="0" collapsed="false">
      <c r="A173" s="152"/>
      <c r="B173" s="152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</row>
    <row r="174" s="55" customFormat="true" ht="26.1" hidden="false" customHeight="true" outlineLevel="0" collapsed="false">
      <c r="A174" s="152"/>
      <c r="B174" s="152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</row>
    <row r="175" s="10" customFormat="true" ht="26.1" hidden="false" customHeight="true" outlineLevel="0" collapsed="false">
      <c r="A175" s="152"/>
      <c r="B175" s="152"/>
      <c r="K175" s="55"/>
      <c r="L175" s="55"/>
      <c r="M175" s="55"/>
      <c r="N175" s="55"/>
      <c r="O175" s="55"/>
      <c r="P175" s="55"/>
      <c r="Q175" s="55"/>
      <c r="R175" s="55"/>
    </row>
    <row r="176" s="55" customFormat="true" ht="26.1" hidden="false" customHeight="true" outlineLevel="0" collapsed="false">
      <c r="A176" s="152"/>
      <c r="B176" s="153"/>
      <c r="C176" s="10"/>
      <c r="D176" s="10"/>
      <c r="E176" s="10"/>
      <c r="F176" s="10"/>
      <c r="G176" s="10"/>
      <c r="H176" s="10"/>
      <c r="I176" s="10"/>
      <c r="J176" s="10"/>
      <c r="Q176" s="10"/>
      <c r="R176" s="10"/>
    </row>
    <row r="177" s="55" customFormat="true" ht="26.1" hidden="false" customHeight="true" outlineLevel="0" collapsed="false">
      <c r="A177" s="152"/>
      <c r="B177" s="152"/>
      <c r="C177" s="10"/>
      <c r="D177" s="10"/>
      <c r="E177" s="10"/>
      <c r="F177" s="10"/>
      <c r="G177" s="10"/>
      <c r="H177" s="10"/>
      <c r="I177" s="10"/>
      <c r="J177" s="10"/>
    </row>
    <row r="178" s="10" customFormat="true" ht="26.1" hidden="false" customHeight="true" outlineLevel="0" collapsed="false">
      <c r="A178" s="152"/>
      <c r="B178" s="152"/>
      <c r="K178" s="55"/>
      <c r="L178" s="55"/>
      <c r="M178" s="55"/>
      <c r="N178" s="55"/>
      <c r="O178" s="55"/>
      <c r="P178" s="55"/>
      <c r="Q178" s="55"/>
      <c r="R178" s="55"/>
    </row>
    <row r="179" s="10" customFormat="true" ht="30.75" hidden="false" customHeight="true" outlineLevel="0" collapsed="false">
      <c r="A179" s="152"/>
      <c r="B179" s="153"/>
      <c r="K179" s="55"/>
      <c r="L179" s="55"/>
      <c r="M179" s="55"/>
      <c r="N179" s="55"/>
      <c r="O179" s="55"/>
      <c r="P179" s="55"/>
    </row>
    <row r="180" s="10" customFormat="true" ht="26.1" hidden="false" customHeight="true" outlineLevel="0" collapsed="false">
      <c r="A180" s="152"/>
      <c r="B180" s="153"/>
      <c r="Q180" s="55"/>
      <c r="R180" s="55"/>
    </row>
    <row r="181" s="55" customFormat="true" ht="26.1" hidden="false" customHeight="true" outlineLevel="0" collapsed="false">
      <c r="A181" s="152"/>
      <c r="B181" s="153"/>
      <c r="C181" s="10"/>
      <c r="D181" s="10"/>
      <c r="E181" s="10"/>
      <c r="F181" s="10"/>
      <c r="G181" s="10"/>
      <c r="H181" s="10"/>
      <c r="I181" s="10"/>
      <c r="J181" s="10"/>
      <c r="K181" s="165" t="e">
        <f aca="false">#REF!</f>
        <v>#REF!</v>
      </c>
    </row>
    <row r="182" s="10" customFormat="true" ht="26.1" hidden="false" customHeight="true" outlineLevel="0" collapsed="false">
      <c r="A182" s="152"/>
      <c r="B182" s="153"/>
      <c r="K182" s="55"/>
      <c r="L182" s="55"/>
      <c r="M182" s="55"/>
      <c r="N182" s="55"/>
      <c r="O182" s="55"/>
      <c r="P182" s="55"/>
    </row>
    <row r="183" s="55" customFormat="true" ht="26.1" hidden="false" customHeight="true" outlineLevel="0" collapsed="false">
      <c r="A183" s="152"/>
      <c r="B183" s="153"/>
      <c r="C183" s="10"/>
      <c r="D183" s="10"/>
      <c r="E183" s="10"/>
      <c r="F183" s="10"/>
      <c r="G183" s="10"/>
      <c r="H183" s="10"/>
      <c r="I183" s="10"/>
      <c r="J183" s="10"/>
      <c r="K183" s="111"/>
      <c r="L183" s="111"/>
      <c r="M183" s="111"/>
      <c r="N183" s="111"/>
      <c r="O183" s="111"/>
      <c r="P183" s="111"/>
    </row>
    <row r="184" s="55" customFormat="true" ht="26.1" hidden="false" customHeight="true" outlineLevel="0" collapsed="false">
      <c r="A184" s="152"/>
      <c r="B184" s="152"/>
      <c r="C184" s="10"/>
      <c r="D184" s="10"/>
      <c r="E184" s="10"/>
      <c r="F184" s="10"/>
      <c r="G184" s="10"/>
      <c r="H184" s="10"/>
      <c r="I184" s="10"/>
      <c r="J184" s="10"/>
    </row>
    <row r="185" s="55" customFormat="true" ht="26.1" hidden="false" customHeight="true" outlineLevel="0" collapsed="false">
      <c r="A185" s="152"/>
      <c r="B185" s="153"/>
      <c r="C185" s="10"/>
      <c r="D185" s="10"/>
      <c r="E185" s="10"/>
      <c r="F185" s="10"/>
      <c r="G185" s="10"/>
      <c r="H185" s="10"/>
      <c r="I185" s="10"/>
      <c r="J185" s="10"/>
      <c r="Q185" s="10"/>
      <c r="R185" s="10"/>
    </row>
    <row r="186" s="10" customFormat="true" ht="26.1" hidden="false" customHeight="true" outlineLevel="0" collapsed="false">
      <c r="A186" s="152"/>
      <c r="B186" s="153"/>
      <c r="K186" s="55"/>
      <c r="L186" s="55"/>
      <c r="M186" s="55"/>
      <c r="N186" s="55"/>
      <c r="O186" s="55"/>
      <c r="P186" s="55"/>
      <c r="Q186" s="55"/>
      <c r="R186" s="55"/>
    </row>
    <row r="187" s="55" customFormat="true" ht="26.1" hidden="false" customHeight="true" outlineLevel="0" collapsed="false">
      <c r="A187" s="158"/>
      <c r="B187" s="158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</row>
    <row r="188" s="10" customFormat="true" ht="26.1" hidden="false" customHeight="true" outlineLevel="0" collapsed="false">
      <c r="A188" s="152"/>
      <c r="B188" s="153"/>
      <c r="K188" s="55"/>
      <c r="L188" s="55"/>
      <c r="M188" s="55"/>
      <c r="N188" s="55"/>
      <c r="O188" s="55"/>
      <c r="P188" s="55"/>
    </row>
    <row r="189" s="55" customFormat="true" ht="33.75" hidden="false" customHeight="true" outlineLevel="0" collapsed="false">
      <c r="A189" s="152"/>
      <c r="B189" s="153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</row>
    <row r="190" s="55" customFormat="true" ht="26.1" hidden="false" customHeight="true" outlineLevel="0" collapsed="false">
      <c r="A190" s="152"/>
      <c r="B190" s="153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</row>
    <row r="191" s="10" customFormat="true" ht="26.1" hidden="false" customHeight="true" outlineLevel="0" collapsed="false">
      <c r="A191" s="152"/>
      <c r="B191" s="152"/>
      <c r="Q191" s="55"/>
      <c r="R191" s="55"/>
    </row>
    <row r="192" s="10" customFormat="true" ht="26.1" hidden="false" customHeight="true" outlineLevel="0" collapsed="false">
      <c r="A192" s="152"/>
      <c r="B192" s="153"/>
      <c r="K192" s="55"/>
      <c r="L192" s="55"/>
      <c r="M192" s="55"/>
      <c r="N192" s="55"/>
      <c r="O192" s="55"/>
      <c r="P192" s="55"/>
      <c r="Q192" s="55"/>
      <c r="R192" s="55"/>
    </row>
    <row r="193" s="10" customFormat="true" ht="26.1" hidden="false" customHeight="true" outlineLevel="0" collapsed="false">
      <c r="A193" s="152"/>
      <c r="B193" s="152"/>
    </row>
    <row r="194" s="55" customFormat="true" ht="26.1" hidden="false" customHeight="true" outlineLevel="0" collapsed="false">
      <c r="A194" s="152"/>
      <c r="B194" s="152"/>
      <c r="C194" s="10"/>
      <c r="D194" s="10"/>
      <c r="E194" s="10"/>
      <c r="F194" s="10"/>
      <c r="G194" s="10"/>
      <c r="H194" s="10"/>
      <c r="I194" s="10"/>
      <c r="J194" s="10"/>
    </row>
    <row r="195" s="10" customFormat="true" ht="26.1" hidden="false" customHeight="true" outlineLevel="0" collapsed="false">
      <c r="A195" s="175"/>
      <c r="B195" s="175"/>
      <c r="K195" s="55"/>
      <c r="L195" s="55"/>
      <c r="M195" s="55"/>
      <c r="N195" s="55"/>
      <c r="O195" s="55"/>
      <c r="P195" s="55"/>
      <c r="Q195" s="160"/>
      <c r="R195" s="160"/>
    </row>
    <row r="196" s="55" customFormat="true" ht="26.1" hidden="false" customHeight="true" outlineLevel="0" collapsed="false">
      <c r="A196" s="175"/>
      <c r="B196" s="176"/>
      <c r="C196" s="10"/>
      <c r="D196" s="10"/>
      <c r="E196" s="10"/>
      <c r="F196" s="10"/>
      <c r="G196" s="10"/>
      <c r="H196" s="10"/>
      <c r="I196" s="10"/>
      <c r="J196" s="10"/>
    </row>
    <row r="197" s="55" customFormat="true" ht="26.1" hidden="false" customHeight="true" outlineLevel="0" collapsed="false">
      <c r="A197" s="175"/>
      <c r="B197" s="175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</row>
    <row r="198" s="55" customFormat="true" ht="26.1" hidden="false" customHeight="true" outlineLevel="0" collapsed="false">
      <c r="A198" s="175"/>
      <c r="B198" s="176"/>
      <c r="C198" s="10"/>
      <c r="D198" s="10"/>
      <c r="E198" s="10"/>
      <c r="F198" s="10"/>
      <c r="G198" s="10"/>
      <c r="H198" s="10"/>
      <c r="I198" s="10"/>
      <c r="J198" s="10"/>
    </row>
    <row r="199" s="55" customFormat="true" ht="26.1" hidden="false" customHeight="true" outlineLevel="0" collapsed="false">
      <c r="A199" s="175"/>
      <c r="B199" s="176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</row>
    <row r="200" s="10" customFormat="true" ht="26.1" hidden="false" customHeight="true" outlineLevel="0" collapsed="false">
      <c r="A200" s="175"/>
      <c r="B200" s="176"/>
      <c r="K200" s="55"/>
      <c r="L200" s="55"/>
      <c r="M200" s="55"/>
      <c r="N200" s="55"/>
      <c r="O200" s="55"/>
      <c r="P200" s="55"/>
    </row>
    <row r="201" s="55" customFormat="true" ht="26.1" hidden="false" customHeight="true" outlineLevel="0" collapsed="false">
      <c r="A201" s="175"/>
      <c r="B201" s="175"/>
      <c r="C201" s="10"/>
      <c r="D201" s="10"/>
      <c r="E201" s="10"/>
      <c r="F201" s="10"/>
      <c r="G201" s="10"/>
      <c r="H201" s="10"/>
      <c r="I201" s="10"/>
      <c r="J201" s="10"/>
      <c r="Q201" s="10"/>
      <c r="R201" s="10"/>
    </row>
    <row r="202" s="10" customFormat="true" ht="26.1" hidden="false" customHeight="true" outlineLevel="0" collapsed="false">
      <c r="A202" s="175"/>
      <c r="B202" s="176"/>
    </row>
    <row r="203" s="10" customFormat="true" ht="26.1" hidden="false" customHeight="true" outlineLevel="0" collapsed="false">
      <c r="A203" s="175"/>
      <c r="B203" s="175"/>
    </row>
    <row r="204" s="55" customFormat="true" ht="26.1" hidden="false" customHeight="true" outlineLevel="0" collapsed="false">
      <c r="A204" s="175"/>
      <c r="B204" s="176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</row>
    <row r="205" s="55" customFormat="true" ht="26.1" hidden="false" customHeight="true" outlineLevel="0" collapsed="false">
      <c r="A205" s="175"/>
      <c r="B205" s="176"/>
      <c r="C205" s="10"/>
      <c r="D205" s="10"/>
      <c r="E205" s="10"/>
      <c r="F205" s="10"/>
      <c r="G205" s="10"/>
      <c r="H205" s="10"/>
      <c r="I205" s="10"/>
      <c r="J205" s="10"/>
    </row>
    <row r="206" s="55" customFormat="true" ht="26.1" hidden="false" customHeight="true" outlineLevel="0" collapsed="false">
      <c r="A206" s="175"/>
      <c r="B206" s="175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</row>
    <row r="207" s="55" customFormat="true" ht="26.1" hidden="false" customHeight="true" outlineLevel="0" collapsed="false">
      <c r="A207" s="175"/>
      <c r="B207" s="175"/>
      <c r="C207" s="10"/>
      <c r="D207" s="10"/>
      <c r="E207" s="10"/>
      <c r="F207" s="10"/>
      <c r="G207" s="10"/>
      <c r="H207" s="10"/>
      <c r="I207" s="10"/>
      <c r="J207" s="10"/>
    </row>
    <row r="208" s="55" customFormat="true" ht="26.1" hidden="false" customHeight="true" outlineLevel="0" collapsed="false">
      <c r="A208" s="175"/>
      <c r="B208" s="175"/>
      <c r="C208" s="10"/>
      <c r="D208" s="10"/>
      <c r="E208" s="10"/>
      <c r="F208" s="10"/>
      <c r="G208" s="10"/>
      <c r="H208" s="10"/>
      <c r="I208" s="10"/>
      <c r="J208" s="10"/>
      <c r="Q208" s="58"/>
      <c r="R208" s="58"/>
    </row>
    <row r="209" s="10" customFormat="true" ht="26.1" hidden="false" customHeight="true" outlineLevel="0" collapsed="false">
      <c r="A209" s="175"/>
      <c r="B209" s="176"/>
      <c r="Q209" s="55"/>
      <c r="R209" s="55"/>
    </row>
    <row r="210" s="55" customFormat="true" ht="26.1" hidden="false" customHeight="true" outlineLevel="0" collapsed="false">
      <c r="A210" s="175"/>
      <c r="B210" s="175"/>
      <c r="C210" s="10"/>
      <c r="D210" s="10"/>
      <c r="E210" s="10"/>
      <c r="F210" s="10"/>
      <c r="G210" s="10"/>
      <c r="H210" s="10"/>
      <c r="I210" s="10"/>
      <c r="J210" s="10"/>
      <c r="Q210" s="10"/>
      <c r="R210" s="10"/>
    </row>
    <row r="211" s="55" customFormat="true" ht="26.1" hidden="false" customHeight="true" outlineLevel="0" collapsed="false">
      <c r="A211" s="177"/>
      <c r="B211" s="178"/>
      <c r="C211" s="10"/>
      <c r="D211" s="10"/>
      <c r="E211" s="10"/>
      <c r="F211" s="10"/>
      <c r="G211" s="10"/>
      <c r="H211" s="10"/>
      <c r="I211" s="10"/>
      <c r="J211" s="10"/>
    </row>
    <row r="212" s="10" customFormat="true" ht="26.1" hidden="false" customHeight="true" outlineLevel="0" collapsed="false">
      <c r="A212" s="179"/>
      <c r="B212" s="180"/>
      <c r="Q212" s="55"/>
      <c r="R212" s="55"/>
    </row>
    <row r="213" s="55" customFormat="true" ht="39.75" hidden="false" customHeight="true" outlineLevel="0" collapsed="false">
      <c r="A213" s="179"/>
      <c r="B213" s="179"/>
      <c r="C213" s="10"/>
      <c r="D213" s="10"/>
      <c r="E213" s="10"/>
      <c r="F213" s="10"/>
      <c r="G213" s="10"/>
      <c r="H213" s="10"/>
      <c r="I213" s="10"/>
      <c r="J213" s="10"/>
      <c r="Q213" s="10"/>
      <c r="R213" s="10"/>
    </row>
    <row r="214" s="10" customFormat="true" ht="39.75" hidden="false" customHeight="true" outlineLevel="0" collapsed="false">
      <c r="A214" s="175"/>
      <c r="B214" s="176"/>
      <c r="K214" s="55"/>
      <c r="L214" s="55"/>
      <c r="M214" s="55"/>
      <c r="N214" s="55"/>
      <c r="O214" s="55"/>
      <c r="P214" s="55"/>
      <c r="Q214" s="55"/>
      <c r="R214" s="55"/>
    </row>
    <row r="215" s="55" customFormat="true" ht="26.1" hidden="false" customHeight="true" outlineLevel="0" collapsed="false">
      <c r="A215" s="175"/>
      <c r="B215" s="176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</row>
    <row r="216" s="55" customFormat="true" ht="26.1" hidden="false" customHeight="true" outlineLevel="0" collapsed="false">
      <c r="A216" s="175"/>
      <c r="B216" s="175"/>
      <c r="C216" s="10"/>
      <c r="D216" s="10"/>
      <c r="E216" s="10"/>
      <c r="F216" s="10"/>
      <c r="G216" s="10"/>
      <c r="H216" s="10"/>
      <c r="I216" s="10"/>
      <c r="J216" s="10"/>
    </row>
    <row r="217" s="55" customFormat="true" ht="26.1" hidden="false" customHeight="true" outlineLevel="0" collapsed="false">
      <c r="A217" s="181"/>
      <c r="B217" s="182"/>
      <c r="C217" s="10"/>
      <c r="D217" s="10"/>
      <c r="E217" s="10"/>
      <c r="F217" s="10"/>
      <c r="G217" s="10"/>
      <c r="H217" s="10"/>
      <c r="I217" s="10"/>
      <c r="J217" s="10"/>
    </row>
    <row r="218" s="10" customFormat="true" ht="26.1" hidden="false" customHeight="true" outlineLevel="0" collapsed="false">
      <c r="A218" s="170"/>
      <c r="B218" s="171"/>
      <c r="Q218" s="55"/>
      <c r="R218" s="55"/>
    </row>
    <row r="219" s="55" customFormat="true" ht="26.1" hidden="false" customHeight="true" outlineLevel="0" collapsed="false">
      <c r="A219" s="170"/>
      <c r="B219" s="170"/>
      <c r="C219" s="10"/>
      <c r="D219" s="10"/>
      <c r="E219" s="10"/>
      <c r="F219" s="10"/>
      <c r="G219" s="10"/>
      <c r="H219" s="10"/>
      <c r="I219" s="10"/>
      <c r="J219" s="10"/>
      <c r="Q219" s="10"/>
      <c r="R219" s="10"/>
    </row>
    <row r="220" s="55" customFormat="true" ht="26.1" hidden="false" customHeight="true" outlineLevel="0" collapsed="false">
      <c r="A220" s="183"/>
      <c r="B220" s="184"/>
      <c r="C220" s="10"/>
      <c r="D220" s="10"/>
      <c r="E220" s="10"/>
      <c r="F220" s="10"/>
      <c r="G220" s="10"/>
      <c r="H220" s="10"/>
      <c r="I220" s="10"/>
      <c r="J220" s="10"/>
      <c r="Q220" s="10"/>
      <c r="R220" s="10"/>
    </row>
    <row r="221" s="55" customFormat="true" ht="26.1" hidden="false" customHeight="true" outlineLevel="0" collapsed="false">
      <c r="A221" s="173"/>
      <c r="B221" s="174"/>
      <c r="C221" s="10"/>
      <c r="D221" s="10"/>
      <c r="E221" s="10"/>
      <c r="F221" s="10"/>
      <c r="G221" s="10"/>
      <c r="H221" s="10"/>
      <c r="I221" s="10"/>
      <c r="J221" s="10"/>
    </row>
    <row r="222" s="10" customFormat="true" ht="26.1" hidden="false" customHeight="true" outlineLevel="0" collapsed="false">
      <c r="A222" s="173"/>
      <c r="B222" s="173"/>
      <c r="K222" s="55"/>
      <c r="L222" s="55"/>
      <c r="M222" s="55"/>
      <c r="N222" s="55"/>
      <c r="O222" s="55"/>
      <c r="P222" s="55"/>
    </row>
    <row r="223" s="55" customFormat="true" ht="26.1" hidden="false" customHeight="true" outlineLevel="0" collapsed="false">
      <c r="A223" s="161"/>
      <c r="B223" s="162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</row>
    <row r="224" s="10" customFormat="true" ht="26.1" hidden="false" customHeight="true" outlineLevel="0" collapsed="false">
      <c r="A224" s="152"/>
      <c r="B224" s="153"/>
      <c r="K224" s="55"/>
      <c r="L224" s="55"/>
      <c r="M224" s="55"/>
      <c r="N224" s="55"/>
      <c r="O224" s="55"/>
      <c r="P224" s="55"/>
      <c r="Q224" s="55"/>
      <c r="R224" s="55"/>
    </row>
    <row r="225" s="10" customFormat="true" ht="26.1" hidden="false" customHeight="true" outlineLevel="0" collapsed="false">
      <c r="A225" s="152"/>
      <c r="B225" s="153"/>
      <c r="K225" s="160"/>
      <c r="L225" s="160"/>
      <c r="M225" s="160"/>
      <c r="N225" s="160"/>
      <c r="O225" s="160"/>
      <c r="P225" s="160"/>
    </row>
    <row r="226" s="55" customFormat="true" ht="26.1" hidden="false" customHeight="true" outlineLevel="0" collapsed="false">
      <c r="A226" s="152"/>
      <c r="B226" s="153"/>
      <c r="C226" s="10"/>
      <c r="D226" s="10"/>
      <c r="E226" s="10"/>
      <c r="F226" s="10"/>
      <c r="G226" s="10"/>
      <c r="H226" s="10"/>
      <c r="I226" s="10"/>
      <c r="J226" s="10"/>
      <c r="Q226" s="10"/>
      <c r="R226" s="10"/>
    </row>
    <row r="227" s="55" customFormat="true" ht="26.1" hidden="false" customHeight="true" outlineLevel="0" collapsed="false">
      <c r="A227" s="152"/>
      <c r="B227" s="152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</row>
    <row r="228" s="73" customFormat="true" ht="26.1" hidden="false" customHeight="true" outlineLevel="0" collapsed="false">
      <c r="A228" s="152"/>
      <c r="B228" s="153"/>
      <c r="C228" s="10"/>
      <c r="D228" s="10"/>
      <c r="E228" s="10"/>
      <c r="F228" s="10"/>
      <c r="G228" s="10"/>
      <c r="H228" s="10"/>
      <c r="I228" s="10"/>
      <c r="J228" s="10"/>
      <c r="K228" s="55"/>
      <c r="L228" s="55"/>
      <c r="M228" s="55"/>
      <c r="N228" s="55"/>
      <c r="O228" s="55"/>
      <c r="P228" s="55"/>
      <c r="Q228" s="55"/>
      <c r="R228" s="55"/>
    </row>
    <row r="229" s="55" customFormat="true" ht="26.1" hidden="false" customHeight="true" outlineLevel="0" collapsed="false">
      <c r="A229" s="161"/>
      <c r="B229" s="161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</row>
    <row r="230" s="73" customFormat="true" ht="26.1" hidden="false" customHeight="true" outlineLevel="0" collapsed="false">
      <c r="A230" s="152"/>
      <c r="B230" s="153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</row>
    <row r="231" s="55" customFormat="true" ht="26.1" hidden="false" customHeight="true" outlineLevel="0" collapsed="false">
      <c r="A231" s="152"/>
      <c r="B231" s="152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</row>
    <row r="232" s="55" customFormat="true" ht="26.1" hidden="false" customHeight="true" outlineLevel="0" collapsed="false">
      <c r="A232" s="152"/>
      <c r="B232" s="153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</row>
    <row r="233" s="10" customFormat="true" ht="26.1" hidden="false" customHeight="true" outlineLevel="0" collapsed="false">
      <c r="A233" s="152"/>
      <c r="B233" s="152"/>
      <c r="Q233" s="55"/>
      <c r="R233" s="55"/>
    </row>
    <row r="234" s="55" customFormat="true" ht="26.1" hidden="false" customHeight="true" outlineLevel="0" collapsed="false">
      <c r="A234" s="152"/>
      <c r="B234" s="152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</row>
    <row r="235" s="55" customFormat="true" ht="26.1" hidden="false" customHeight="true" outlineLevel="0" collapsed="false">
      <c r="A235" s="152"/>
      <c r="B235" s="152"/>
      <c r="C235" s="10"/>
      <c r="D235" s="10"/>
      <c r="E235" s="10"/>
      <c r="F235" s="10"/>
      <c r="G235" s="10"/>
      <c r="H235" s="10"/>
      <c r="I235" s="10"/>
      <c r="J235" s="10"/>
      <c r="Q235" s="10"/>
      <c r="R235" s="10"/>
    </row>
    <row r="236" s="55" customFormat="true" ht="26.1" hidden="false" customHeight="true" outlineLevel="0" collapsed="false">
      <c r="A236" s="152"/>
      <c r="B236" s="152"/>
      <c r="C236" s="10"/>
      <c r="D236" s="10"/>
      <c r="E236" s="10"/>
      <c r="F236" s="10"/>
      <c r="G236" s="10"/>
      <c r="H236" s="10"/>
      <c r="I236" s="10"/>
      <c r="J236" s="10"/>
      <c r="Q236" s="10"/>
      <c r="R236" s="10"/>
    </row>
    <row r="237" s="10" customFormat="true" ht="26.1" hidden="false" customHeight="true" outlineLevel="0" collapsed="false">
      <c r="A237" s="152"/>
      <c r="B237" s="152"/>
      <c r="K237" s="55"/>
      <c r="L237" s="55"/>
      <c r="M237" s="55"/>
      <c r="N237" s="55"/>
      <c r="O237" s="55"/>
      <c r="P237" s="55"/>
      <c r="Q237" s="55"/>
      <c r="R237" s="55"/>
    </row>
    <row r="238" s="55" customFormat="true" ht="26.1" hidden="false" customHeight="true" outlineLevel="0" collapsed="false">
      <c r="A238" s="152"/>
      <c r="B238" s="152"/>
      <c r="C238" s="10"/>
      <c r="D238" s="10"/>
      <c r="E238" s="10"/>
      <c r="F238" s="10"/>
      <c r="G238" s="10"/>
      <c r="H238" s="10"/>
      <c r="I238" s="10"/>
      <c r="J238" s="10"/>
      <c r="K238" s="58"/>
      <c r="L238" s="58"/>
      <c r="M238" s="58"/>
      <c r="N238" s="58"/>
      <c r="O238" s="58"/>
      <c r="P238" s="58"/>
      <c r="Q238" s="10"/>
      <c r="R238" s="10"/>
    </row>
    <row r="239" s="55" customFormat="true" ht="49.5" hidden="false" customHeight="true" outlineLevel="0" collapsed="false">
      <c r="A239" s="152"/>
      <c r="B239" s="153"/>
      <c r="C239" s="10"/>
      <c r="D239" s="10"/>
      <c r="E239" s="10"/>
      <c r="F239" s="10"/>
      <c r="G239" s="10"/>
      <c r="H239" s="10"/>
      <c r="I239" s="10"/>
      <c r="J239" s="10"/>
    </row>
    <row r="240" s="55" customFormat="true" ht="29.25" hidden="false" customHeight="true" outlineLevel="0" collapsed="false">
      <c r="A240" s="152"/>
      <c r="B240" s="153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</row>
    <row r="241" s="10" customFormat="true" ht="26.1" hidden="false" customHeight="true" outlineLevel="0" collapsed="false">
      <c r="A241" s="161"/>
      <c r="B241" s="162"/>
      <c r="K241" s="55"/>
      <c r="L241" s="55"/>
      <c r="M241" s="55"/>
      <c r="N241" s="55"/>
      <c r="O241" s="55"/>
      <c r="P241" s="55"/>
    </row>
    <row r="242" s="10" customFormat="true" ht="26.1" hidden="false" customHeight="true" outlineLevel="0" collapsed="false">
      <c r="A242" s="161"/>
      <c r="B242" s="162"/>
      <c r="K242" s="55"/>
      <c r="L242" s="55"/>
      <c r="M242" s="55"/>
      <c r="N242" s="55"/>
      <c r="O242" s="55"/>
      <c r="P242" s="55"/>
      <c r="Q242" s="55"/>
      <c r="R242" s="55"/>
    </row>
    <row r="243" s="10" customFormat="true" ht="26.1" hidden="false" customHeight="true" outlineLevel="0" collapsed="false">
      <c r="A243" s="161"/>
      <c r="B243" s="162"/>
      <c r="Q243" s="55"/>
      <c r="R243" s="55"/>
    </row>
    <row r="244" s="10" customFormat="true" ht="26.1" hidden="false" customHeight="true" outlineLevel="0" collapsed="false">
      <c r="A244" s="161"/>
      <c r="B244" s="161"/>
      <c r="K244" s="55"/>
      <c r="L244" s="55"/>
      <c r="M244" s="55"/>
      <c r="N244" s="55"/>
      <c r="O244" s="55"/>
      <c r="P244" s="55"/>
      <c r="Q244" s="55"/>
      <c r="R244" s="55"/>
    </row>
    <row r="245" s="10" customFormat="true" ht="26.1" hidden="false" customHeight="true" outlineLevel="0" collapsed="false">
      <c r="A245" s="161"/>
      <c r="B245" s="162"/>
      <c r="K245" s="55"/>
      <c r="L245" s="55"/>
      <c r="M245" s="55"/>
      <c r="N245" s="55"/>
      <c r="O245" s="55"/>
      <c r="P245" s="55"/>
    </row>
    <row r="246" s="10" customFormat="true" ht="26.1" hidden="false" customHeight="true" outlineLevel="0" collapsed="false">
      <c r="A246" s="161"/>
      <c r="B246" s="162"/>
      <c r="K246" s="55"/>
      <c r="L246" s="55"/>
      <c r="M246" s="55"/>
      <c r="N246" s="55"/>
      <c r="O246" s="55"/>
      <c r="P246" s="55"/>
    </row>
    <row r="247" s="55" customFormat="true" ht="26.1" hidden="false" customHeight="true" outlineLevel="0" collapsed="false">
      <c r="A247" s="185"/>
      <c r="B247" s="185"/>
      <c r="C247" s="10"/>
      <c r="D247" s="10"/>
      <c r="E247" s="10"/>
      <c r="F247" s="10"/>
      <c r="G247" s="10"/>
      <c r="H247" s="10"/>
      <c r="I247" s="10"/>
      <c r="J247" s="10"/>
      <c r="Q247" s="10"/>
      <c r="R247" s="10"/>
    </row>
    <row r="248" s="55" customFormat="true" ht="26.1" hidden="false" customHeight="true" outlineLevel="0" collapsed="false">
      <c r="A248" s="185"/>
      <c r="B248" s="186"/>
      <c r="C248" s="10"/>
      <c r="D248" s="10"/>
      <c r="E248" s="10"/>
      <c r="F248" s="10"/>
      <c r="G248" s="10"/>
      <c r="H248" s="10"/>
      <c r="I248" s="10"/>
      <c r="J248" s="10"/>
    </row>
    <row r="249" s="10" customFormat="true" ht="26.1" hidden="false" customHeight="true" outlineLevel="0" collapsed="false">
      <c r="A249" s="161"/>
      <c r="B249" s="162"/>
      <c r="Q249" s="55"/>
      <c r="R249" s="55"/>
    </row>
    <row r="250" s="55" customFormat="true" ht="26.1" hidden="false" customHeight="true" outlineLevel="0" collapsed="false">
      <c r="A250" s="161"/>
      <c r="B250" s="162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</row>
    <row r="251" s="55" customFormat="true" ht="26.1" hidden="false" customHeight="true" outlineLevel="0" collapsed="false">
      <c r="A251" s="161"/>
      <c r="B251" s="162"/>
      <c r="C251" s="10"/>
      <c r="D251" s="10"/>
      <c r="E251" s="10"/>
      <c r="F251" s="10"/>
      <c r="G251" s="10"/>
      <c r="H251" s="10"/>
      <c r="I251" s="10"/>
      <c r="J251" s="10"/>
    </row>
    <row r="252" s="55" customFormat="true" ht="26.1" hidden="false" customHeight="true" outlineLevel="0" collapsed="false">
      <c r="A252" s="161"/>
      <c r="B252" s="162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</row>
    <row r="253" s="55" customFormat="true" ht="26.1" hidden="false" customHeight="true" outlineLevel="0" collapsed="false">
      <c r="A253" s="161"/>
      <c r="B253" s="161"/>
      <c r="C253" s="10"/>
      <c r="D253" s="10"/>
      <c r="E253" s="10"/>
      <c r="F253" s="10"/>
      <c r="G253" s="10"/>
      <c r="H253" s="10"/>
      <c r="I253" s="10"/>
      <c r="J253" s="10"/>
    </row>
    <row r="254" s="55" customFormat="true" ht="26.1" hidden="false" customHeight="true" outlineLevel="0" collapsed="false">
      <c r="A254" s="161"/>
      <c r="B254" s="161"/>
      <c r="C254" s="10"/>
      <c r="D254" s="10"/>
      <c r="E254" s="10"/>
      <c r="F254" s="10"/>
      <c r="G254" s="10"/>
      <c r="H254" s="10"/>
      <c r="I254" s="10"/>
      <c r="J254" s="10"/>
      <c r="K254" s="165" t="e">
        <f aca="false">#REF!</f>
        <v>#REF!</v>
      </c>
    </row>
    <row r="255" s="55" customFormat="true" ht="26.1" hidden="false" customHeight="true" outlineLevel="0" collapsed="false">
      <c r="A255" s="161"/>
      <c r="B255" s="162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</row>
    <row r="256" s="55" customFormat="true" ht="26.1" hidden="false" customHeight="true" outlineLevel="0" collapsed="false">
      <c r="A256" s="161"/>
      <c r="B256" s="161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</row>
    <row r="257" s="10" customFormat="true" ht="26.1" hidden="false" customHeight="true" outlineLevel="0" collapsed="false">
      <c r="A257" s="161"/>
      <c r="B257" s="162"/>
      <c r="K257" s="55"/>
      <c r="L257" s="55"/>
      <c r="M257" s="55"/>
      <c r="N257" s="55"/>
      <c r="O257" s="55"/>
      <c r="P257" s="55"/>
    </row>
    <row r="258" s="55" customFormat="true" ht="26.1" hidden="false" customHeight="true" outlineLevel="0" collapsed="false">
      <c r="A258" s="161"/>
      <c r="B258" s="162"/>
      <c r="C258" s="10"/>
      <c r="D258" s="10"/>
      <c r="E258" s="10"/>
      <c r="F258" s="10"/>
      <c r="G258" s="10"/>
      <c r="H258" s="10"/>
      <c r="I258" s="10"/>
      <c r="J258" s="10"/>
      <c r="Q258" s="10"/>
      <c r="R258" s="10"/>
    </row>
    <row r="259" s="10" customFormat="true" ht="26.1" hidden="false" customHeight="true" outlineLevel="0" collapsed="false">
      <c r="A259" s="161"/>
      <c r="B259" s="161"/>
      <c r="K259" s="55"/>
      <c r="L259" s="55"/>
      <c r="M259" s="55"/>
      <c r="N259" s="55"/>
      <c r="O259" s="55"/>
      <c r="P259" s="55"/>
      <c r="Q259" s="55"/>
      <c r="R259" s="55"/>
    </row>
    <row r="260" s="55" customFormat="true" ht="26.1" hidden="false" customHeight="true" outlineLevel="0" collapsed="false">
      <c r="A260" s="161"/>
      <c r="B260" s="161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</row>
    <row r="261" s="55" customFormat="true" ht="26.1" hidden="false" customHeight="true" outlineLevel="0" collapsed="false">
      <c r="A261" s="161"/>
      <c r="B261" s="162"/>
      <c r="C261" s="10"/>
      <c r="D261" s="10"/>
      <c r="E261" s="10"/>
      <c r="F261" s="10"/>
      <c r="G261" s="10"/>
      <c r="H261" s="10"/>
      <c r="I261" s="10"/>
      <c r="J261" s="10"/>
      <c r="Q261" s="10"/>
      <c r="R261" s="10"/>
    </row>
    <row r="262" s="111" customFormat="true" ht="26.1" hidden="false" customHeight="true" outlineLevel="0" collapsed="false">
      <c r="A262" s="161"/>
      <c r="B262" s="162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55"/>
      <c r="R262" s="55"/>
      <c r="S262" s="10"/>
      <c r="T262" s="10"/>
      <c r="U262" s="10"/>
    </row>
    <row r="263" s="55" customFormat="true" ht="26.1" hidden="false" customHeight="true" outlineLevel="0" collapsed="false">
      <c r="A263" s="161"/>
      <c r="B263" s="162"/>
      <c r="C263" s="10"/>
      <c r="D263" s="10"/>
      <c r="E263" s="10"/>
      <c r="F263" s="10"/>
      <c r="G263" s="10"/>
      <c r="H263" s="10"/>
      <c r="I263" s="10"/>
      <c r="J263" s="10"/>
      <c r="Q263" s="10"/>
      <c r="R263" s="10"/>
    </row>
    <row r="264" s="55" customFormat="true" ht="26.1" hidden="false" customHeight="true" outlineLevel="0" collapsed="false">
      <c r="A264" s="161"/>
      <c r="B264" s="161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</row>
    <row r="265" s="55" customFormat="true" ht="26.1" hidden="false" customHeight="true" outlineLevel="0" collapsed="false">
      <c r="A265" s="161"/>
      <c r="B265" s="162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</row>
    <row r="266" s="55" customFormat="true" ht="26.1" hidden="false" customHeight="true" outlineLevel="0" collapsed="false">
      <c r="A266" s="161"/>
      <c r="B266" s="161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</row>
    <row r="267" s="10" customFormat="true" ht="26.1" hidden="false" customHeight="true" outlineLevel="0" collapsed="false">
      <c r="A267" s="161"/>
      <c r="B267" s="162"/>
      <c r="K267" s="55"/>
      <c r="L267" s="55"/>
      <c r="M267" s="55"/>
      <c r="N267" s="55"/>
      <c r="O267" s="55"/>
      <c r="P267" s="55"/>
      <c r="Q267" s="55"/>
      <c r="R267" s="55"/>
    </row>
    <row r="268" s="10" customFormat="true" ht="26.1" hidden="false" customHeight="true" outlineLevel="0" collapsed="false">
      <c r="A268" s="161"/>
      <c r="B268" s="161"/>
    </row>
    <row r="269" s="55" customFormat="true" ht="26.1" hidden="false" customHeight="true" outlineLevel="0" collapsed="false">
      <c r="A269" s="161"/>
      <c r="B269" s="161"/>
      <c r="C269" s="10"/>
      <c r="D269" s="10"/>
      <c r="E269" s="10"/>
      <c r="F269" s="10"/>
      <c r="G269" s="10"/>
      <c r="H269" s="10"/>
      <c r="I269" s="10"/>
      <c r="J269" s="10"/>
    </row>
    <row r="270" s="10" customFormat="true" ht="26.1" hidden="false" customHeight="true" outlineLevel="0" collapsed="false">
      <c r="A270" s="161"/>
      <c r="B270" s="161"/>
      <c r="K270" s="55"/>
      <c r="L270" s="55"/>
      <c r="M270" s="55"/>
      <c r="N270" s="55"/>
      <c r="O270" s="55"/>
      <c r="P270" s="55"/>
      <c r="Q270" s="55"/>
      <c r="R270" s="55"/>
    </row>
    <row r="271" s="55" customFormat="true" ht="26.1" hidden="false" customHeight="true" outlineLevel="0" collapsed="false">
      <c r="A271" s="161"/>
      <c r="B271" s="162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58"/>
      <c r="R271" s="58"/>
    </row>
    <row r="272" s="55" customFormat="true" ht="26.1" hidden="false" customHeight="true" outlineLevel="0" collapsed="false">
      <c r="A272" s="161"/>
      <c r="B272" s="161"/>
      <c r="C272" s="10"/>
      <c r="D272" s="10"/>
      <c r="E272" s="10"/>
      <c r="F272" s="10"/>
      <c r="G272" s="10"/>
      <c r="H272" s="10"/>
      <c r="I272" s="10"/>
      <c r="J272" s="10"/>
    </row>
    <row r="273" s="10" customFormat="true" ht="26.1" hidden="false" customHeight="true" outlineLevel="0" collapsed="false">
      <c r="A273" s="161"/>
      <c r="B273" s="162"/>
      <c r="K273" s="55"/>
      <c r="L273" s="55"/>
      <c r="M273" s="55"/>
      <c r="N273" s="55"/>
      <c r="O273" s="55"/>
      <c r="P273" s="55"/>
    </row>
    <row r="274" s="55" customFormat="true" ht="26.1" hidden="false" customHeight="true" outlineLevel="0" collapsed="false">
      <c r="A274" s="161"/>
      <c r="B274" s="162"/>
      <c r="C274" s="10"/>
      <c r="D274" s="10"/>
      <c r="E274" s="10"/>
      <c r="F274" s="10"/>
      <c r="G274" s="10"/>
      <c r="H274" s="10"/>
      <c r="I274" s="10"/>
      <c r="J274" s="10"/>
    </row>
    <row r="275" s="10" customFormat="true" ht="26.1" hidden="false" customHeight="true" outlineLevel="0" collapsed="false">
      <c r="A275" s="161"/>
      <c r="B275" s="161"/>
    </row>
    <row r="276" s="55" customFormat="true" ht="36.75" hidden="false" customHeight="true" outlineLevel="0" collapsed="false">
      <c r="A276" s="161"/>
      <c r="B276" s="162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</row>
    <row r="277" s="55" customFormat="true" ht="26.1" hidden="false" customHeight="true" outlineLevel="0" collapsed="false">
      <c r="A277" s="161"/>
      <c r="B277" s="162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</row>
    <row r="278" s="10" customFormat="true" ht="26.1" hidden="false" customHeight="true" outlineLevel="0" collapsed="false">
      <c r="A278" s="161"/>
      <c r="B278" s="162"/>
      <c r="K278" s="55"/>
      <c r="L278" s="55"/>
      <c r="M278" s="55"/>
      <c r="N278" s="55"/>
      <c r="O278" s="55"/>
      <c r="P278" s="55"/>
    </row>
    <row r="279" s="10" customFormat="true" ht="26.1" hidden="false" customHeight="true" outlineLevel="0" collapsed="false">
      <c r="A279" s="161"/>
      <c r="B279" s="161"/>
      <c r="K279" s="55"/>
      <c r="L279" s="55"/>
      <c r="M279" s="55"/>
      <c r="N279" s="55"/>
      <c r="O279" s="55"/>
      <c r="P279" s="55"/>
    </row>
    <row r="280" s="10" customFormat="true" ht="26.1" hidden="false" customHeight="true" outlineLevel="0" collapsed="false">
      <c r="A280" s="161"/>
      <c r="B280" s="161"/>
      <c r="K280" s="55"/>
      <c r="L280" s="55"/>
      <c r="M280" s="55"/>
      <c r="N280" s="55"/>
      <c r="O280" s="55"/>
      <c r="P280" s="55"/>
    </row>
    <row r="281" s="55" customFormat="true" ht="26.1" hidden="false" customHeight="true" outlineLevel="0" collapsed="false">
      <c r="A281" s="161"/>
      <c r="B281" s="161"/>
      <c r="C281" s="10"/>
      <c r="D281" s="10"/>
      <c r="E281" s="10"/>
      <c r="F281" s="10"/>
      <c r="G281" s="10"/>
      <c r="H281" s="10"/>
      <c r="I281" s="10"/>
      <c r="J281" s="10"/>
      <c r="Q281" s="160"/>
      <c r="R281" s="160"/>
    </row>
    <row r="282" s="55" customFormat="true" ht="26.1" hidden="false" customHeight="true" outlineLevel="0" collapsed="false">
      <c r="A282" s="161"/>
      <c r="B282" s="162"/>
      <c r="C282" s="10"/>
      <c r="D282" s="10"/>
      <c r="E282" s="10"/>
      <c r="F282" s="10"/>
      <c r="G282" s="10"/>
      <c r="H282" s="10"/>
      <c r="I282" s="10"/>
      <c r="J282" s="10"/>
      <c r="Q282" s="160"/>
      <c r="R282" s="160"/>
    </row>
    <row r="283" s="160" customFormat="true" ht="26.1" hidden="false" customHeight="true" outlineLevel="0" collapsed="false">
      <c r="A283" s="161"/>
      <c r="B283" s="162"/>
      <c r="C283" s="10"/>
      <c r="D283" s="10"/>
      <c r="E283" s="10"/>
      <c r="F283" s="10"/>
      <c r="G283" s="10"/>
      <c r="H283" s="10"/>
      <c r="I283" s="10"/>
      <c r="J283" s="10"/>
      <c r="K283" s="55"/>
      <c r="L283" s="55"/>
      <c r="M283" s="55"/>
      <c r="N283" s="55"/>
      <c r="O283" s="55"/>
      <c r="P283" s="55"/>
      <c r="Q283" s="10"/>
      <c r="R283" s="10"/>
    </row>
    <row r="284" s="55" customFormat="true" ht="26.1" hidden="false" customHeight="true" outlineLevel="0" collapsed="false">
      <c r="A284" s="152"/>
      <c r="B284" s="153"/>
      <c r="C284" s="10"/>
      <c r="D284" s="10"/>
      <c r="E284" s="10"/>
      <c r="F284" s="10"/>
      <c r="G284" s="10"/>
      <c r="H284" s="10"/>
      <c r="I284" s="10"/>
      <c r="J284" s="10"/>
    </row>
    <row r="285" s="55" customFormat="true" ht="26.1" hidden="false" customHeight="true" outlineLevel="0" collapsed="false">
      <c r="A285" s="152"/>
      <c r="B285" s="153"/>
      <c r="C285" s="10"/>
      <c r="D285" s="10"/>
      <c r="E285" s="10"/>
      <c r="F285" s="10"/>
      <c r="G285" s="10"/>
      <c r="H285" s="10"/>
      <c r="I285" s="10"/>
      <c r="J285" s="10"/>
    </row>
    <row r="286" s="10" customFormat="true" ht="26.1" hidden="false" customHeight="true" outlineLevel="0" collapsed="false">
      <c r="A286" s="152"/>
      <c r="B286" s="153"/>
      <c r="Q286" s="55"/>
      <c r="R286" s="55"/>
    </row>
    <row r="287" s="55" customFormat="true" ht="26.1" hidden="false" customHeight="true" outlineLevel="0" collapsed="false">
      <c r="A287" s="152"/>
      <c r="B287" s="153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</row>
    <row r="288" s="10" customFormat="true" ht="26.1" hidden="false" customHeight="true" outlineLevel="0" collapsed="false">
      <c r="A288" s="187"/>
      <c r="B288" s="188"/>
      <c r="I288" s="189"/>
      <c r="J288" s="189"/>
      <c r="Q288" s="55"/>
      <c r="R288" s="55"/>
    </row>
    <row r="289" s="55" customFormat="true" ht="26.1" hidden="false" customHeight="true" outlineLevel="0" collapsed="false">
      <c r="A289" s="187"/>
      <c r="B289" s="188"/>
      <c r="C289" s="10"/>
      <c r="D289" s="10"/>
      <c r="E289" s="10"/>
      <c r="F289" s="10"/>
      <c r="G289" s="10"/>
      <c r="H289" s="10"/>
      <c r="I289" s="10"/>
      <c r="J289" s="10"/>
    </row>
    <row r="290" s="10" customFormat="true" ht="26.1" hidden="false" customHeight="true" outlineLevel="0" collapsed="false">
      <c r="A290" s="161"/>
      <c r="B290" s="161"/>
      <c r="K290" s="55"/>
      <c r="L290" s="55"/>
      <c r="M290" s="55"/>
      <c r="N290" s="55"/>
      <c r="O290" s="55"/>
      <c r="P290" s="55"/>
      <c r="Q290" s="55"/>
      <c r="R290" s="55"/>
    </row>
    <row r="291" s="55" customFormat="true" ht="31.5" hidden="false" customHeight="true" outlineLevel="0" collapsed="false">
      <c r="A291" s="152"/>
      <c r="B291" s="152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</row>
    <row r="292" s="55" customFormat="true" ht="26.1" hidden="false" customHeight="true" outlineLevel="0" collapsed="false">
      <c r="A292" s="152"/>
      <c r="B292" s="152"/>
      <c r="C292" s="189"/>
      <c r="D292" s="189"/>
      <c r="E292" s="189"/>
      <c r="F292" s="189"/>
      <c r="G292" s="189"/>
      <c r="H292" s="189"/>
      <c r="I292" s="10"/>
      <c r="J292" s="10"/>
    </row>
    <row r="293" s="10" customFormat="true" ht="26.1" hidden="false" customHeight="true" outlineLevel="0" collapsed="false">
      <c r="A293" s="152"/>
      <c r="B293" s="153"/>
      <c r="Q293" s="55"/>
      <c r="R293" s="55"/>
    </row>
    <row r="294" s="55" customFormat="true" ht="26.1" hidden="false" customHeight="true" outlineLevel="0" collapsed="false">
      <c r="A294" s="152"/>
      <c r="B294" s="153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</row>
    <row r="295" s="58" customFormat="true" ht="42.75" hidden="false" customHeight="true" outlineLevel="0" collapsed="false">
      <c r="A295" s="152"/>
      <c r="B295" s="152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</row>
    <row r="296" s="10" customFormat="true" ht="42.75" hidden="false" customHeight="true" outlineLevel="0" collapsed="false">
      <c r="A296" s="152"/>
      <c r="B296" s="153"/>
      <c r="K296" s="55"/>
      <c r="L296" s="55"/>
      <c r="M296" s="55"/>
      <c r="N296" s="55"/>
      <c r="O296" s="55"/>
      <c r="P296" s="55"/>
      <c r="Q296" s="55"/>
      <c r="R296" s="55"/>
    </row>
    <row r="297" s="55" customFormat="true" ht="26.1" hidden="false" customHeight="true" outlineLevel="0" collapsed="false">
      <c r="A297" s="152"/>
      <c r="B297" s="152"/>
      <c r="C297" s="10"/>
      <c r="D297" s="10"/>
      <c r="E297" s="10"/>
      <c r="F297" s="10"/>
      <c r="G297" s="10"/>
      <c r="H297" s="10"/>
      <c r="I297" s="10"/>
      <c r="J297" s="10"/>
    </row>
    <row r="298" s="10" customFormat="true" ht="26.1" hidden="false" customHeight="true" outlineLevel="0" collapsed="false">
      <c r="A298" s="152"/>
      <c r="B298" s="152"/>
      <c r="Q298" s="55"/>
      <c r="R298" s="55"/>
    </row>
    <row r="299" s="55" customFormat="true" ht="26.1" hidden="false" customHeight="true" outlineLevel="0" collapsed="false">
      <c r="A299" s="152"/>
      <c r="B299" s="152"/>
      <c r="C299" s="10"/>
      <c r="D299" s="10"/>
      <c r="E299" s="10"/>
      <c r="F299" s="10"/>
      <c r="G299" s="10"/>
      <c r="H299" s="10"/>
      <c r="I299" s="10"/>
      <c r="J299" s="10"/>
      <c r="Q299" s="58"/>
      <c r="R299" s="58"/>
    </row>
    <row r="300" s="55" customFormat="true" ht="26.1" hidden="false" customHeight="true" outlineLevel="0" collapsed="false">
      <c r="A300" s="152"/>
      <c r="B300" s="153"/>
      <c r="C300" s="10"/>
      <c r="D300" s="10"/>
      <c r="E300" s="10"/>
      <c r="F300" s="10"/>
      <c r="G300" s="10"/>
      <c r="H300" s="10"/>
      <c r="I300" s="10"/>
      <c r="J300" s="10"/>
    </row>
    <row r="301" s="10" customFormat="true" ht="26.1" hidden="false" customHeight="true" outlineLevel="0" collapsed="false">
      <c r="A301" s="152"/>
      <c r="B301" s="153"/>
      <c r="K301" s="58"/>
      <c r="L301" s="58"/>
      <c r="M301" s="58"/>
      <c r="N301" s="58"/>
      <c r="O301" s="58"/>
      <c r="P301" s="58"/>
    </row>
    <row r="302" s="55" customFormat="true" ht="26.1" hidden="false" customHeight="true" outlineLevel="0" collapsed="false">
      <c r="A302" s="152"/>
      <c r="B302" s="152"/>
      <c r="C302" s="10"/>
      <c r="D302" s="10"/>
      <c r="E302" s="10"/>
      <c r="F302" s="10"/>
      <c r="G302" s="10"/>
      <c r="H302" s="10"/>
      <c r="I302" s="10"/>
      <c r="J302" s="10"/>
      <c r="Q302" s="10"/>
      <c r="R302" s="10"/>
    </row>
    <row r="303" s="55" customFormat="true" ht="26.1" hidden="false" customHeight="true" outlineLevel="0" collapsed="false">
      <c r="A303" s="190"/>
      <c r="B303" s="191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</row>
    <row r="304" s="55" customFormat="true" ht="36" hidden="false" customHeight="true" outlineLevel="0" collapsed="false">
      <c r="A304" s="158"/>
      <c r="B304" s="159"/>
      <c r="C304" s="10"/>
      <c r="D304" s="10"/>
      <c r="E304" s="10"/>
      <c r="F304" s="10"/>
      <c r="G304" s="10"/>
      <c r="H304" s="10"/>
      <c r="I304" s="10"/>
      <c r="J304" s="10"/>
      <c r="Q304" s="10"/>
      <c r="R304" s="10"/>
    </row>
    <row r="305" s="55" customFormat="true" ht="26.1" hidden="false" customHeight="true" outlineLevel="0" collapsed="false">
      <c r="A305" s="185"/>
      <c r="B305" s="186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</row>
    <row r="306" s="10" customFormat="true" ht="26.1" hidden="false" customHeight="true" outlineLevel="0" collapsed="false">
      <c r="A306" s="158"/>
      <c r="B306" s="159"/>
      <c r="K306" s="55"/>
      <c r="L306" s="55"/>
      <c r="M306" s="55"/>
      <c r="N306" s="55"/>
      <c r="O306" s="55"/>
      <c r="P306" s="55"/>
    </row>
    <row r="307" s="55" customFormat="true" ht="26.1" hidden="false" customHeight="true" outlineLevel="0" collapsed="false">
      <c r="A307" s="158"/>
      <c r="B307" s="158"/>
      <c r="C307" s="10"/>
      <c r="D307" s="10"/>
      <c r="E307" s="10"/>
      <c r="F307" s="10"/>
      <c r="G307" s="10"/>
      <c r="H307" s="10"/>
      <c r="I307" s="10"/>
      <c r="J307" s="10"/>
    </row>
    <row r="308" s="10" customFormat="true" ht="26.1" hidden="false" customHeight="true" outlineLevel="0" collapsed="false">
      <c r="A308" s="192"/>
      <c r="B308" s="193"/>
    </row>
    <row r="309" s="55" customFormat="true" ht="37.5" hidden="false" customHeight="true" outlineLevel="0" collapsed="false">
      <c r="A309" s="161"/>
      <c r="B309" s="161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</row>
    <row r="310" s="10" customFormat="true" ht="42" hidden="false" customHeight="true" outlineLevel="0" collapsed="false">
      <c r="A310" s="185"/>
      <c r="B310" s="186"/>
      <c r="Q310" s="55"/>
      <c r="R310" s="55"/>
    </row>
    <row r="311" s="55" customFormat="true" ht="45" hidden="false" customHeight="true" outlineLevel="0" collapsed="false">
      <c r="A311" s="185"/>
      <c r="B311" s="186"/>
      <c r="C311" s="10"/>
      <c r="D311" s="10"/>
      <c r="E311" s="10"/>
      <c r="F311" s="10"/>
      <c r="G311" s="10"/>
      <c r="H311" s="10"/>
      <c r="I311" s="10"/>
      <c r="J311" s="10"/>
      <c r="K311" s="160"/>
      <c r="L311" s="160"/>
      <c r="M311" s="160"/>
      <c r="N311" s="160"/>
      <c r="O311" s="160"/>
      <c r="P311" s="160"/>
    </row>
    <row r="312" s="10" customFormat="true" ht="32.25" hidden="false" customHeight="true" outlineLevel="0" collapsed="false">
      <c r="A312" s="185"/>
      <c r="B312" s="185"/>
      <c r="K312" s="160"/>
      <c r="L312" s="160"/>
      <c r="M312" s="160"/>
      <c r="N312" s="160"/>
      <c r="O312" s="160"/>
      <c r="P312" s="160"/>
    </row>
    <row r="313" s="10" customFormat="true" ht="26.1" hidden="false" customHeight="true" outlineLevel="0" collapsed="false">
      <c r="A313" s="161"/>
      <c r="B313" s="161"/>
      <c r="Q313" s="55"/>
      <c r="R313" s="55"/>
    </row>
    <row r="314" s="10" customFormat="true" ht="26.1" hidden="false" customHeight="true" outlineLevel="0" collapsed="false">
      <c r="A314" s="161"/>
      <c r="B314" s="161"/>
      <c r="K314" s="55"/>
      <c r="L314" s="55"/>
      <c r="M314" s="55"/>
      <c r="N314" s="55"/>
      <c r="O314" s="55"/>
      <c r="P314" s="55"/>
      <c r="Q314" s="55"/>
      <c r="R314" s="55"/>
    </row>
    <row r="315" s="10" customFormat="true" ht="26.1" hidden="false" customHeight="true" outlineLevel="0" collapsed="false">
      <c r="A315" s="185"/>
      <c r="B315" s="185"/>
      <c r="K315" s="55"/>
      <c r="L315" s="55"/>
      <c r="M315" s="55"/>
      <c r="N315" s="55"/>
      <c r="O315" s="55"/>
      <c r="P315" s="55"/>
    </row>
    <row r="316" s="10" customFormat="true" ht="26.1" hidden="false" customHeight="true" outlineLevel="0" collapsed="false">
      <c r="A316" s="185"/>
      <c r="B316" s="185"/>
      <c r="K316" s="55"/>
      <c r="L316" s="55"/>
      <c r="M316" s="55"/>
      <c r="N316" s="55"/>
      <c r="O316" s="55"/>
      <c r="P316" s="55"/>
      <c r="Q316" s="55"/>
      <c r="R316" s="55"/>
    </row>
    <row r="317" s="10" customFormat="true" ht="26.1" hidden="false" customHeight="true" outlineLevel="0" collapsed="false">
      <c r="A317" s="161"/>
      <c r="B317" s="161"/>
      <c r="K317" s="55"/>
      <c r="L317" s="55"/>
      <c r="M317" s="55"/>
      <c r="N317" s="55"/>
      <c r="O317" s="55"/>
      <c r="P317" s="55"/>
      <c r="Q317" s="55"/>
      <c r="R317" s="55"/>
    </row>
    <row r="318" s="55" customFormat="true" ht="26.1" hidden="false" customHeight="true" outlineLevel="0" collapsed="false">
      <c r="A318" s="161"/>
      <c r="B318" s="162"/>
      <c r="C318" s="10"/>
      <c r="D318" s="10"/>
      <c r="E318" s="10"/>
      <c r="F318" s="10"/>
      <c r="G318" s="10"/>
      <c r="H318" s="10"/>
      <c r="I318" s="10"/>
      <c r="J318" s="10"/>
      <c r="Q318" s="10"/>
      <c r="R318" s="10"/>
    </row>
    <row r="319" s="55" customFormat="true" ht="26.1" hidden="false" customHeight="true" outlineLevel="0" collapsed="false">
      <c r="A319" s="161"/>
      <c r="B319" s="162"/>
      <c r="C319" s="10"/>
      <c r="D319" s="10"/>
      <c r="E319" s="10"/>
      <c r="F319" s="10"/>
      <c r="G319" s="10"/>
      <c r="H319" s="10"/>
      <c r="I319" s="10"/>
      <c r="J319" s="10"/>
      <c r="Q319" s="10"/>
      <c r="R319" s="10"/>
    </row>
    <row r="320" s="55" customFormat="true" ht="26.1" hidden="false" customHeight="true" outlineLevel="0" collapsed="false">
      <c r="A320" s="161"/>
      <c r="B320" s="162"/>
      <c r="C320" s="10"/>
      <c r="D320" s="10"/>
      <c r="E320" s="10"/>
      <c r="F320" s="10"/>
      <c r="G320" s="10"/>
      <c r="H320" s="10"/>
      <c r="I320" s="10"/>
      <c r="J320" s="10"/>
      <c r="Q320" s="10"/>
      <c r="R320" s="10"/>
    </row>
    <row r="321" s="55" customFormat="true" ht="26.1" hidden="false" customHeight="true" outlineLevel="0" collapsed="false">
      <c r="A321" s="161"/>
      <c r="B321" s="162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</row>
    <row r="322" s="55" customFormat="true" ht="26.1" hidden="false" customHeight="true" outlineLevel="0" collapsed="false">
      <c r="A322" s="161"/>
      <c r="B322" s="162"/>
      <c r="C322" s="10"/>
      <c r="D322" s="10"/>
      <c r="E322" s="10"/>
      <c r="F322" s="10"/>
      <c r="G322" s="10"/>
      <c r="H322" s="10"/>
      <c r="I322" s="10"/>
      <c r="J322" s="10"/>
      <c r="Q322" s="160"/>
      <c r="R322" s="160"/>
    </row>
    <row r="323" s="10" customFormat="true" ht="26.1" hidden="false" customHeight="true" outlineLevel="0" collapsed="false">
      <c r="A323" s="161"/>
      <c r="B323" s="162"/>
      <c r="K323" s="55"/>
      <c r="L323" s="55"/>
      <c r="M323" s="55"/>
      <c r="N323" s="55"/>
      <c r="O323" s="55"/>
      <c r="P323" s="55"/>
      <c r="Q323" s="55"/>
      <c r="R323" s="55"/>
    </row>
    <row r="324" s="55" customFormat="true" ht="26.1" hidden="false" customHeight="true" outlineLevel="0" collapsed="false">
      <c r="A324" s="161"/>
      <c r="B324" s="162"/>
      <c r="C324" s="10"/>
      <c r="D324" s="10"/>
      <c r="E324" s="10"/>
      <c r="F324" s="10"/>
      <c r="G324" s="10"/>
      <c r="H324" s="10"/>
      <c r="I324" s="10"/>
      <c r="J324" s="10"/>
    </row>
    <row r="325" s="55" customFormat="true" ht="35.25" hidden="false" customHeight="true" outlineLevel="0" collapsed="false">
      <c r="A325" s="161"/>
      <c r="B325" s="161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</row>
    <row r="326" s="10" customFormat="true" ht="26.1" hidden="false" customHeight="true" outlineLevel="0" collapsed="false">
      <c r="A326" s="161"/>
      <c r="B326" s="162"/>
      <c r="K326" s="55"/>
      <c r="L326" s="55"/>
      <c r="M326" s="55"/>
      <c r="N326" s="55"/>
      <c r="O326" s="55"/>
      <c r="P326" s="55"/>
      <c r="Q326" s="55"/>
      <c r="R326" s="55"/>
    </row>
    <row r="327" s="55" customFormat="true" ht="26.1" hidden="false" customHeight="true" outlineLevel="0" collapsed="false">
      <c r="A327" s="161"/>
      <c r="B327" s="162"/>
      <c r="C327" s="10"/>
      <c r="D327" s="10"/>
      <c r="E327" s="10"/>
      <c r="F327" s="10"/>
      <c r="G327" s="10"/>
      <c r="H327" s="10"/>
      <c r="I327" s="10"/>
      <c r="J327" s="10"/>
    </row>
    <row r="328" s="55" customFormat="true" ht="26.1" hidden="false" customHeight="true" outlineLevel="0" collapsed="false">
      <c r="A328" s="161"/>
      <c r="B328" s="162"/>
      <c r="C328" s="10"/>
      <c r="D328" s="10"/>
      <c r="E328" s="10"/>
      <c r="F328" s="10"/>
      <c r="G328" s="10"/>
      <c r="H328" s="10"/>
      <c r="I328" s="10"/>
      <c r="J328" s="10"/>
      <c r="Q328" s="10"/>
      <c r="R328" s="10"/>
    </row>
    <row r="329" s="55" customFormat="true" ht="26.1" hidden="false" customHeight="true" outlineLevel="0" collapsed="false">
      <c r="A329" s="161"/>
      <c r="B329" s="161"/>
      <c r="C329" s="10"/>
      <c r="D329" s="10"/>
      <c r="E329" s="10"/>
      <c r="F329" s="10"/>
      <c r="G329" s="10"/>
      <c r="H329" s="10"/>
      <c r="I329" s="10"/>
      <c r="J329" s="10"/>
      <c r="K329" s="58"/>
      <c r="L329" s="58"/>
      <c r="M329" s="58"/>
      <c r="N329" s="58"/>
      <c r="O329" s="58"/>
      <c r="P329" s="58"/>
    </row>
    <row r="330" s="55" customFormat="true" ht="26.1" hidden="false" customHeight="true" outlineLevel="0" collapsed="false">
      <c r="A330" s="161"/>
      <c r="B330" s="162"/>
      <c r="C330" s="10"/>
      <c r="D330" s="10"/>
      <c r="E330" s="10"/>
      <c r="F330" s="10"/>
      <c r="G330" s="10"/>
      <c r="H330" s="10"/>
      <c r="I330" s="10"/>
      <c r="J330" s="10"/>
      <c r="Q330" s="10"/>
      <c r="R330" s="10"/>
    </row>
    <row r="331" s="55" customFormat="true" ht="26.1" hidden="false" customHeight="true" outlineLevel="0" collapsed="false">
      <c r="A331" s="161"/>
      <c r="B331" s="162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</row>
    <row r="332" s="10" customFormat="true" ht="26.1" hidden="false" customHeight="true" outlineLevel="0" collapsed="false">
      <c r="A332" s="161"/>
      <c r="B332" s="162"/>
      <c r="Q332" s="55"/>
      <c r="R332" s="55"/>
    </row>
    <row r="333" s="10" customFormat="true" ht="32.25" hidden="false" customHeight="true" outlineLevel="0" collapsed="false">
      <c r="A333" s="161"/>
      <c r="B333" s="162"/>
      <c r="K333" s="55"/>
      <c r="L333" s="55"/>
      <c r="M333" s="55"/>
      <c r="N333" s="55"/>
      <c r="O333" s="55"/>
      <c r="P333" s="55"/>
      <c r="Q333" s="55"/>
      <c r="R333" s="55"/>
    </row>
    <row r="334" s="55" customFormat="true" ht="26.1" hidden="false" customHeight="true" outlineLevel="0" collapsed="false">
      <c r="A334" s="161"/>
      <c r="B334" s="162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</row>
    <row r="335" s="10" customFormat="true" ht="26.1" hidden="false" customHeight="true" outlineLevel="0" collapsed="false">
      <c r="A335" s="161"/>
      <c r="B335" s="161"/>
      <c r="K335" s="55"/>
      <c r="L335" s="55"/>
      <c r="M335" s="55"/>
      <c r="N335" s="55"/>
      <c r="O335" s="55"/>
      <c r="P335" s="55"/>
      <c r="Q335" s="55"/>
      <c r="R335" s="55"/>
    </row>
    <row r="336" s="55" customFormat="true" ht="26.1" hidden="false" customHeight="true" outlineLevel="0" collapsed="false">
      <c r="A336" s="161"/>
      <c r="B336" s="161"/>
      <c r="C336" s="10"/>
      <c r="D336" s="10"/>
      <c r="E336" s="10"/>
      <c r="F336" s="10"/>
      <c r="G336" s="10"/>
      <c r="H336" s="10"/>
      <c r="I336" s="10"/>
      <c r="J336" s="10"/>
      <c r="K336" s="8" t="e">
        <f aca="false">#REF!</f>
        <v>#REF!</v>
      </c>
      <c r="L336" s="10"/>
      <c r="M336" s="10"/>
      <c r="N336" s="10"/>
      <c r="O336" s="10"/>
      <c r="P336" s="10"/>
      <c r="Q336" s="10"/>
      <c r="R336" s="10"/>
    </row>
    <row r="337" s="10" customFormat="true" ht="26.1" hidden="false" customHeight="true" outlineLevel="0" collapsed="false">
      <c r="A337" s="161"/>
      <c r="B337" s="162"/>
      <c r="K337" s="55"/>
      <c r="L337" s="55"/>
      <c r="M337" s="55"/>
      <c r="N337" s="55"/>
      <c r="O337" s="55"/>
      <c r="P337" s="55"/>
      <c r="Q337" s="55"/>
      <c r="R337" s="55"/>
    </row>
    <row r="338" s="55" customFormat="true" ht="26.1" hidden="false" customHeight="true" outlineLevel="0" collapsed="false">
      <c r="A338" s="161"/>
      <c r="B338" s="161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60"/>
      <c r="R338" s="160"/>
    </row>
    <row r="339" s="10" customFormat="true" ht="26.1" hidden="false" customHeight="true" outlineLevel="0" collapsed="false">
      <c r="A339" s="161"/>
      <c r="B339" s="162"/>
      <c r="K339" s="55"/>
      <c r="L339" s="55"/>
      <c r="M339" s="55"/>
      <c r="N339" s="55"/>
      <c r="O339" s="55"/>
      <c r="P339" s="55"/>
      <c r="Q339" s="55"/>
      <c r="R339" s="55"/>
    </row>
    <row r="340" s="55" customFormat="true" ht="26.1" hidden="false" customHeight="true" outlineLevel="0" collapsed="false">
      <c r="A340" s="161"/>
      <c r="B340" s="161"/>
      <c r="C340" s="10"/>
      <c r="D340" s="10"/>
      <c r="E340" s="10"/>
      <c r="F340" s="10"/>
      <c r="G340" s="10"/>
      <c r="H340" s="10"/>
      <c r="I340" s="10"/>
      <c r="J340" s="10"/>
      <c r="Q340" s="10"/>
      <c r="R340" s="10"/>
    </row>
    <row r="341" s="55" customFormat="true" ht="30.75" hidden="false" customHeight="true" outlineLevel="0" collapsed="false">
      <c r="A341" s="161"/>
      <c r="B341" s="162"/>
      <c r="C341" s="10"/>
      <c r="D341" s="10"/>
      <c r="E341" s="10"/>
      <c r="F341" s="10"/>
      <c r="G341" s="10"/>
      <c r="H341" s="10"/>
      <c r="I341" s="10"/>
      <c r="J341" s="10"/>
    </row>
    <row r="342" s="10" customFormat="true" ht="26.1" hidden="false" customHeight="true" outlineLevel="0" collapsed="false">
      <c r="A342" s="161"/>
      <c r="B342" s="161"/>
    </row>
    <row r="343" s="55" customFormat="true" ht="26.1" hidden="false" customHeight="true" outlineLevel="0" collapsed="false">
      <c r="A343" s="161"/>
      <c r="B343" s="162"/>
      <c r="C343" s="10"/>
      <c r="D343" s="10"/>
      <c r="E343" s="10"/>
      <c r="F343" s="10"/>
      <c r="G343" s="10"/>
      <c r="H343" s="10"/>
      <c r="I343" s="10"/>
      <c r="J343" s="10"/>
      <c r="Q343" s="10"/>
      <c r="R343" s="10"/>
    </row>
    <row r="344" s="10" customFormat="true" ht="26.1" hidden="false" customHeight="true" outlineLevel="0" collapsed="false">
      <c r="A344" s="161"/>
      <c r="B344" s="162"/>
      <c r="K344" s="55"/>
      <c r="L344" s="55"/>
      <c r="M344" s="55"/>
      <c r="N344" s="55"/>
      <c r="O344" s="55"/>
      <c r="P344" s="55"/>
    </row>
    <row r="345" s="111" customFormat="true" ht="26.1" hidden="false" customHeight="true" outlineLevel="0" collapsed="false">
      <c r="A345" s="161"/>
      <c r="B345" s="162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</row>
    <row r="346" s="10" customFormat="true" ht="26.1" hidden="false" customHeight="true" outlineLevel="0" collapsed="false">
      <c r="A346" s="161"/>
      <c r="B346" s="161"/>
      <c r="K346" s="55"/>
      <c r="L346" s="55"/>
      <c r="M346" s="55"/>
      <c r="N346" s="55"/>
      <c r="O346" s="55"/>
      <c r="P346" s="55"/>
    </row>
    <row r="347" s="55" customFormat="true" ht="26.1" hidden="false" customHeight="true" outlineLevel="0" collapsed="false">
      <c r="A347" s="161"/>
      <c r="B347" s="162"/>
      <c r="C347" s="10"/>
      <c r="D347" s="10"/>
      <c r="E347" s="10"/>
      <c r="F347" s="10"/>
      <c r="G347" s="10"/>
      <c r="H347" s="10"/>
      <c r="I347" s="10"/>
      <c r="J347" s="10"/>
      <c r="Q347" s="10"/>
      <c r="R347" s="10"/>
    </row>
    <row r="348" s="10" customFormat="true" ht="26.1" hidden="false" customHeight="true" outlineLevel="0" collapsed="false">
      <c r="A348" s="194"/>
      <c r="B348" s="162"/>
      <c r="Q348" s="55"/>
      <c r="R348" s="55"/>
    </row>
    <row r="349" s="55" customFormat="true" ht="26.1" hidden="false" customHeight="true" outlineLevel="0" collapsed="false">
      <c r="A349" s="161"/>
      <c r="B349" s="161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</row>
    <row r="350" s="10" customFormat="true" ht="26.1" hidden="false" customHeight="true" outlineLevel="0" collapsed="false">
      <c r="A350" s="161"/>
      <c r="B350" s="162"/>
    </row>
    <row r="351" s="55" customFormat="true" ht="26.1" hidden="false" customHeight="true" outlineLevel="0" collapsed="false">
      <c r="A351" s="161"/>
      <c r="B351" s="162"/>
      <c r="C351" s="10"/>
      <c r="D351" s="10"/>
      <c r="E351" s="10"/>
      <c r="F351" s="10"/>
      <c r="G351" s="10"/>
      <c r="H351" s="10"/>
      <c r="I351" s="10"/>
      <c r="J351" s="10"/>
      <c r="Q351" s="10"/>
      <c r="R351" s="10"/>
    </row>
    <row r="352" s="10" customFormat="true" ht="26.1" hidden="false" customHeight="true" outlineLevel="0" collapsed="false">
      <c r="A352" s="161"/>
      <c r="B352" s="161"/>
      <c r="K352" s="160"/>
      <c r="L352" s="160"/>
      <c r="M352" s="160"/>
      <c r="N352" s="160"/>
      <c r="O352" s="160"/>
      <c r="P352" s="160"/>
    </row>
    <row r="353" s="55" customFormat="true" ht="44.25" hidden="false" customHeight="true" outlineLevel="0" collapsed="false">
      <c r="A353" s="161"/>
      <c r="B353" s="161"/>
      <c r="C353" s="10"/>
      <c r="D353" s="10"/>
      <c r="E353" s="10"/>
      <c r="F353" s="10"/>
      <c r="G353" s="10"/>
      <c r="H353" s="10"/>
      <c r="I353" s="10"/>
      <c r="J353" s="10"/>
      <c r="Q353" s="10"/>
      <c r="R353" s="10"/>
    </row>
    <row r="354" s="10" customFormat="true" ht="44.25" hidden="false" customHeight="true" outlineLevel="0" collapsed="false">
      <c r="A354" s="161"/>
      <c r="B354" s="161"/>
      <c r="K354" s="55"/>
      <c r="L354" s="55"/>
      <c r="M354" s="55"/>
      <c r="N354" s="55"/>
      <c r="O354" s="55"/>
      <c r="P354" s="55"/>
      <c r="Q354" s="55"/>
      <c r="R354" s="55"/>
    </row>
    <row r="355" s="55" customFormat="true" ht="26.1" hidden="false" customHeight="true" outlineLevel="0" collapsed="false">
      <c r="A355" s="161"/>
      <c r="B355" s="162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</row>
    <row r="356" s="58" customFormat="true" ht="26.1" hidden="false" customHeight="true" outlineLevel="0" collapsed="false">
      <c r="A356" s="161"/>
      <c r="B356" s="161"/>
      <c r="C356" s="10"/>
      <c r="D356" s="10"/>
      <c r="E356" s="10"/>
      <c r="F356" s="10"/>
      <c r="G356" s="10"/>
      <c r="H356" s="10"/>
      <c r="I356" s="10"/>
      <c r="J356" s="10"/>
      <c r="K356" s="55"/>
      <c r="L356" s="55"/>
      <c r="M356" s="55"/>
      <c r="N356" s="55"/>
      <c r="O356" s="55"/>
      <c r="P356" s="55"/>
      <c r="Q356" s="10"/>
      <c r="R356" s="10"/>
    </row>
    <row r="357" s="55" customFormat="true" ht="26.1" hidden="false" customHeight="true" outlineLevel="0" collapsed="false">
      <c r="A357" s="161"/>
      <c r="B357" s="162"/>
      <c r="C357" s="10"/>
      <c r="D357" s="10"/>
      <c r="E357" s="10"/>
      <c r="F357" s="10"/>
      <c r="G357" s="10"/>
      <c r="H357" s="10"/>
      <c r="I357" s="10"/>
      <c r="J357" s="10"/>
      <c r="Q357" s="10"/>
      <c r="R357" s="10"/>
    </row>
    <row r="358" s="10" customFormat="true" ht="26.1" hidden="false" customHeight="true" outlineLevel="0" collapsed="false">
      <c r="A358" s="161"/>
      <c r="B358" s="162"/>
    </row>
    <row r="359" s="55" customFormat="true" ht="26.1" hidden="false" customHeight="true" outlineLevel="0" collapsed="false">
      <c r="A359" s="161"/>
      <c r="B359" s="161"/>
      <c r="C359" s="10"/>
      <c r="D359" s="10"/>
      <c r="E359" s="10"/>
      <c r="F359" s="10"/>
      <c r="G359" s="10"/>
      <c r="H359" s="10"/>
      <c r="I359" s="10"/>
      <c r="J359" s="10"/>
    </row>
    <row r="360" s="55" customFormat="true" ht="26.1" hidden="false" customHeight="true" outlineLevel="0" collapsed="false">
      <c r="A360" s="161"/>
      <c r="B360" s="162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</row>
    <row r="361" s="55" customFormat="true" ht="45.75" hidden="false" customHeight="true" outlineLevel="0" collapsed="false">
      <c r="A361" s="161"/>
      <c r="B361" s="162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</row>
    <row r="362" s="10" customFormat="true" ht="45.75" hidden="false" customHeight="true" outlineLevel="0" collapsed="false">
      <c r="A362" s="161"/>
      <c r="B362" s="161"/>
      <c r="K362" s="55"/>
      <c r="L362" s="55"/>
      <c r="M362" s="55"/>
      <c r="N362" s="55"/>
      <c r="O362" s="55"/>
      <c r="P362" s="55"/>
      <c r="Q362" s="55"/>
      <c r="R362" s="55"/>
    </row>
    <row r="363" s="55" customFormat="true" ht="26.1" hidden="false" customHeight="true" outlineLevel="0" collapsed="false">
      <c r="A363" s="161"/>
      <c r="B363" s="162"/>
      <c r="C363" s="10"/>
      <c r="D363" s="10"/>
      <c r="E363" s="10"/>
      <c r="F363" s="10"/>
      <c r="G363" s="10"/>
      <c r="H363" s="10"/>
      <c r="I363" s="10"/>
      <c r="J363" s="10"/>
    </row>
    <row r="364" s="55" customFormat="true" ht="26.1" hidden="false" customHeight="true" outlineLevel="0" collapsed="false">
      <c r="A364" s="161"/>
      <c r="B364" s="161"/>
      <c r="C364" s="10"/>
      <c r="D364" s="10"/>
      <c r="E364" s="10"/>
      <c r="F364" s="10"/>
      <c r="G364" s="10"/>
      <c r="H364" s="10"/>
      <c r="I364" s="10"/>
      <c r="J364" s="10"/>
      <c r="Q364" s="10"/>
      <c r="R364" s="10"/>
    </row>
    <row r="365" s="55" customFormat="true" ht="26.1" hidden="false" customHeight="true" outlineLevel="0" collapsed="false">
      <c r="A365" s="161"/>
      <c r="B365" s="161"/>
      <c r="C365" s="10"/>
      <c r="D365" s="10"/>
      <c r="E365" s="10"/>
      <c r="F365" s="10"/>
      <c r="G365" s="10"/>
      <c r="H365" s="10"/>
      <c r="I365" s="10"/>
      <c r="J365" s="10"/>
    </row>
    <row r="366" s="10" customFormat="true" ht="30.75" hidden="false" customHeight="true" outlineLevel="0" collapsed="false">
      <c r="A366" s="161"/>
      <c r="B366" s="162"/>
      <c r="Q366" s="55"/>
      <c r="R366" s="55"/>
    </row>
    <row r="367" s="55" customFormat="true" ht="26.1" hidden="false" customHeight="true" outlineLevel="0" collapsed="false">
      <c r="A367" s="161"/>
      <c r="B367" s="162"/>
      <c r="C367" s="10"/>
      <c r="D367" s="10"/>
      <c r="E367" s="10"/>
      <c r="F367" s="10"/>
      <c r="G367" s="10"/>
      <c r="H367" s="10"/>
      <c r="I367" s="10"/>
      <c r="J367" s="10"/>
      <c r="Q367" s="10"/>
      <c r="R367" s="10"/>
    </row>
    <row r="368" s="10" customFormat="true" ht="26.1" hidden="false" customHeight="true" outlineLevel="0" collapsed="false">
      <c r="A368" s="161"/>
      <c r="B368" s="162"/>
      <c r="K368" s="160"/>
      <c r="L368" s="160"/>
      <c r="M368" s="160"/>
      <c r="N368" s="160"/>
      <c r="O368" s="160"/>
      <c r="P368" s="160"/>
      <c r="Q368" s="55"/>
      <c r="R368" s="55"/>
    </row>
    <row r="369" s="10" customFormat="true" ht="26.1" hidden="false" customHeight="true" outlineLevel="0" collapsed="false">
      <c r="A369" s="166"/>
      <c r="B369" s="167"/>
      <c r="K369" s="55"/>
      <c r="L369" s="55"/>
      <c r="M369" s="55"/>
      <c r="N369" s="55"/>
      <c r="O369" s="55"/>
      <c r="P369" s="55"/>
      <c r="Q369" s="55"/>
      <c r="R369" s="55"/>
    </row>
    <row r="370" s="10" customFormat="true" ht="26.1" hidden="false" customHeight="true" outlineLevel="0" collapsed="false">
      <c r="A370" s="170"/>
      <c r="B370" s="170"/>
    </row>
    <row r="371" s="73" customFormat="true" ht="26.1" hidden="false" customHeight="true" outlineLevel="0" collapsed="false">
      <c r="A371" s="195"/>
      <c r="B371" s="196"/>
      <c r="C371" s="10"/>
      <c r="D371" s="10"/>
      <c r="E371" s="10"/>
      <c r="F371" s="10"/>
      <c r="G371" s="10"/>
      <c r="H371" s="10"/>
      <c r="I371" s="10"/>
      <c r="J371" s="10"/>
      <c r="K371" s="55"/>
      <c r="L371" s="55"/>
      <c r="M371" s="55"/>
      <c r="N371" s="55"/>
      <c r="O371" s="55"/>
      <c r="P371" s="55"/>
      <c r="Q371" s="10"/>
      <c r="R371" s="10"/>
    </row>
    <row r="372" s="55" customFormat="true" ht="26.1" hidden="false" customHeight="true" outlineLevel="0" collapsed="false">
      <c r="A372" s="172"/>
      <c r="B372" s="172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</row>
    <row r="373" s="55" customFormat="true" ht="35.25" hidden="false" customHeight="true" outlineLevel="0" collapsed="false">
      <c r="A373" s="170"/>
      <c r="B373" s="171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</row>
    <row r="374" s="55" customFormat="true" ht="38.25" hidden="false" customHeight="true" outlineLevel="0" collapsed="false">
      <c r="A374" s="170"/>
      <c r="B374" s="17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</row>
    <row r="375" s="55" customFormat="true" ht="29.25" hidden="false" customHeight="true" outlineLevel="0" collapsed="false">
      <c r="A375" s="170"/>
      <c r="B375" s="171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</row>
    <row r="376" s="10" customFormat="true" ht="29.25" hidden="false" customHeight="true" outlineLevel="0" collapsed="false">
      <c r="A376" s="170"/>
      <c r="B376" s="170"/>
      <c r="Q376" s="55"/>
      <c r="R376" s="55"/>
    </row>
    <row r="377" s="55" customFormat="true" ht="30.75" hidden="false" customHeight="true" outlineLevel="0" collapsed="false">
      <c r="A377" s="170"/>
      <c r="B377" s="17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</row>
    <row r="378" s="160" customFormat="true" ht="34.5" hidden="false" customHeight="true" outlineLevel="0" collapsed="false">
      <c r="A378" s="170"/>
      <c r="B378" s="170"/>
      <c r="C378" s="10"/>
      <c r="D378" s="10"/>
      <c r="E378" s="10"/>
      <c r="F378" s="10"/>
      <c r="G378" s="10"/>
      <c r="H378" s="10"/>
      <c r="I378" s="10"/>
      <c r="J378" s="10"/>
      <c r="K378" s="55"/>
      <c r="L378" s="55"/>
      <c r="M378" s="55"/>
      <c r="N378" s="55"/>
      <c r="O378" s="55"/>
      <c r="P378" s="55"/>
      <c r="Q378" s="10"/>
      <c r="R378" s="10"/>
    </row>
    <row r="379" s="55" customFormat="true" ht="26.1" hidden="false" customHeight="true" outlineLevel="0" collapsed="false">
      <c r="A379" s="170"/>
      <c r="B379" s="170"/>
      <c r="C379" s="10"/>
      <c r="D379" s="10"/>
      <c r="E379" s="10"/>
      <c r="F379" s="10"/>
      <c r="G379" s="10"/>
      <c r="H379" s="10"/>
      <c r="I379" s="10"/>
      <c r="J379" s="10"/>
    </row>
    <row r="380" s="55" customFormat="true" ht="35.25" hidden="false" customHeight="true" outlineLevel="0" collapsed="false">
      <c r="A380" s="170"/>
      <c r="B380" s="17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</row>
    <row r="381" s="10" customFormat="true" ht="31.5" hidden="false" customHeight="true" outlineLevel="0" collapsed="false">
      <c r="A381" s="170"/>
      <c r="B381" s="170"/>
      <c r="Q381" s="55"/>
      <c r="R381" s="55"/>
    </row>
    <row r="382" s="10" customFormat="true" ht="26.1" hidden="false" customHeight="true" outlineLevel="0" collapsed="false">
      <c r="A382" s="170"/>
      <c r="B382" s="171"/>
      <c r="Q382" s="55"/>
      <c r="R382" s="55"/>
    </row>
    <row r="383" s="10" customFormat="true" ht="26.1" hidden="false" customHeight="true" outlineLevel="0" collapsed="false">
      <c r="A383" s="170"/>
      <c r="B383" s="171"/>
    </row>
    <row r="384" s="10" customFormat="true" ht="26.1" hidden="false" customHeight="true" outlineLevel="0" collapsed="false">
      <c r="A384" s="170"/>
      <c r="B384" s="170"/>
      <c r="K384" s="55"/>
      <c r="L384" s="55"/>
      <c r="M384" s="55"/>
      <c r="N384" s="55"/>
      <c r="O384" s="55"/>
      <c r="P384" s="55"/>
    </row>
    <row r="385" s="10" customFormat="true" ht="26.1" hidden="false" customHeight="true" outlineLevel="0" collapsed="false">
      <c r="A385" s="170"/>
      <c r="B385" s="170"/>
      <c r="K385" s="55"/>
      <c r="L385" s="55"/>
      <c r="M385" s="55"/>
      <c r="N385" s="55"/>
      <c r="O385" s="55"/>
      <c r="P385" s="55"/>
    </row>
    <row r="386" s="10" customFormat="true" ht="30.75" hidden="false" customHeight="true" outlineLevel="0" collapsed="false">
      <c r="A386" s="170"/>
      <c r="B386" s="170"/>
      <c r="Q386" s="55"/>
      <c r="R386" s="55"/>
    </row>
    <row r="387" s="55" customFormat="true" ht="26.1" hidden="false" customHeight="true" outlineLevel="0" collapsed="false">
      <c r="A387" s="170"/>
      <c r="B387" s="17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</row>
    <row r="388" s="55" customFormat="true" ht="26.1" hidden="false" customHeight="true" outlineLevel="0" collapsed="false">
      <c r="A388" s="170"/>
      <c r="B388" s="171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</row>
    <row r="389" s="55" customFormat="true" ht="26.1" hidden="false" customHeight="true" outlineLevel="0" collapsed="false">
      <c r="A389" s="170"/>
      <c r="B389" s="171"/>
      <c r="C389" s="10"/>
      <c r="D389" s="10"/>
      <c r="E389" s="10"/>
      <c r="F389" s="10"/>
      <c r="G389" s="10"/>
      <c r="H389" s="10"/>
      <c r="I389" s="10"/>
      <c r="J389" s="10"/>
    </row>
    <row r="390" s="55" customFormat="true" ht="26.1" hidden="false" customHeight="true" outlineLevel="0" collapsed="false">
      <c r="A390" s="170"/>
      <c r="B390" s="17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</row>
    <row r="391" s="55" customFormat="true" ht="26.1" hidden="false" customHeight="true" outlineLevel="0" collapsed="false">
      <c r="A391" s="170"/>
      <c r="B391" s="17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</row>
    <row r="392" s="10" customFormat="true" ht="26.1" hidden="false" customHeight="true" outlineLevel="0" collapsed="false">
      <c r="A392" s="170"/>
      <c r="B392" s="170"/>
      <c r="K392" s="55"/>
      <c r="L392" s="55"/>
      <c r="M392" s="55"/>
      <c r="N392" s="55"/>
      <c r="O392" s="55"/>
      <c r="P392" s="55"/>
    </row>
    <row r="393" s="55" customFormat="true" ht="26.1" hidden="false" customHeight="true" outlineLevel="0" collapsed="false">
      <c r="A393" s="170"/>
      <c r="B393" s="171"/>
      <c r="C393" s="10"/>
      <c r="D393" s="10"/>
      <c r="E393" s="10"/>
      <c r="F393" s="10"/>
      <c r="G393" s="10"/>
      <c r="H393" s="10"/>
      <c r="I393" s="10"/>
      <c r="J393" s="10"/>
    </row>
    <row r="394" s="55" customFormat="true" ht="26.1" hidden="false" customHeight="true" outlineLevel="0" collapsed="false">
      <c r="A394" s="170"/>
      <c r="B394" s="17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</row>
    <row r="395" s="55" customFormat="true" ht="26.1" hidden="false" customHeight="true" outlineLevel="0" collapsed="false">
      <c r="A395" s="170"/>
      <c r="B395" s="170"/>
      <c r="C395" s="10"/>
      <c r="D395" s="10"/>
      <c r="E395" s="10"/>
      <c r="F395" s="10"/>
      <c r="G395" s="10"/>
      <c r="H395" s="10"/>
      <c r="I395" s="10"/>
      <c r="J395" s="10"/>
      <c r="Q395" s="10"/>
      <c r="R395" s="10"/>
    </row>
    <row r="396" s="10" customFormat="true" ht="26.1" hidden="false" customHeight="true" outlineLevel="0" collapsed="false">
      <c r="A396" s="170"/>
      <c r="B396" s="171"/>
      <c r="K396" s="55"/>
      <c r="L396" s="55"/>
      <c r="M396" s="55"/>
      <c r="N396" s="55"/>
      <c r="O396" s="55"/>
      <c r="P396" s="55"/>
      <c r="Q396" s="55"/>
      <c r="R396" s="55"/>
    </row>
    <row r="397" s="55" customFormat="true" ht="26.1" hidden="false" customHeight="true" outlineLevel="0" collapsed="false">
      <c r="A397" s="170"/>
      <c r="B397" s="171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</row>
    <row r="398" s="55" customFormat="true" ht="26.1" hidden="false" customHeight="true" outlineLevel="0" collapsed="false">
      <c r="A398" s="173"/>
      <c r="B398" s="173"/>
      <c r="C398" s="10"/>
      <c r="D398" s="10"/>
      <c r="E398" s="10"/>
      <c r="F398" s="10"/>
      <c r="G398" s="10"/>
      <c r="H398" s="10"/>
      <c r="I398" s="10"/>
      <c r="J398" s="10"/>
    </row>
    <row r="399" s="55" customFormat="true" ht="26.1" hidden="false" customHeight="true" outlineLevel="0" collapsed="false">
      <c r="A399" s="173"/>
      <c r="B399" s="174"/>
      <c r="C399" s="10"/>
      <c r="D399" s="10"/>
      <c r="E399" s="10"/>
      <c r="F399" s="10"/>
      <c r="G399" s="10"/>
      <c r="H399" s="10"/>
      <c r="I399" s="10"/>
      <c r="J399" s="10"/>
    </row>
    <row r="400" s="10" customFormat="true" ht="26.1" hidden="false" customHeight="true" outlineLevel="0" collapsed="false">
      <c r="A400" s="161"/>
      <c r="B400" s="162"/>
      <c r="Q400" s="55"/>
      <c r="R400" s="55"/>
    </row>
    <row r="401" s="55" customFormat="true" ht="26.1" hidden="false" customHeight="true" outlineLevel="0" collapsed="false">
      <c r="A401" s="161"/>
      <c r="B401" s="161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</row>
    <row r="402" s="10" customFormat="true" ht="26.1" hidden="false" customHeight="true" outlineLevel="0" collapsed="false">
      <c r="A402" s="161"/>
      <c r="B402" s="162"/>
      <c r="Q402" s="55"/>
      <c r="R402" s="55"/>
    </row>
    <row r="403" s="10" customFormat="true" ht="29.25" hidden="false" customHeight="true" outlineLevel="0" collapsed="false">
      <c r="A403" s="161"/>
      <c r="B403" s="162"/>
      <c r="K403" s="55"/>
      <c r="L403" s="55"/>
      <c r="M403" s="55"/>
      <c r="N403" s="55"/>
      <c r="O403" s="55"/>
      <c r="P403" s="55"/>
      <c r="Q403" s="55"/>
      <c r="R403" s="55"/>
    </row>
    <row r="404" s="10" customFormat="true" ht="26.1" hidden="false" customHeight="true" outlineLevel="0" collapsed="false">
      <c r="A404" s="161"/>
      <c r="B404" s="161"/>
    </row>
    <row r="405" s="55" customFormat="true" ht="26.1" hidden="false" customHeight="true" outlineLevel="0" collapsed="false">
      <c r="A405" s="161"/>
      <c r="B405" s="161"/>
      <c r="C405" s="10"/>
      <c r="D405" s="10"/>
      <c r="E405" s="10"/>
      <c r="F405" s="10"/>
      <c r="G405" s="10"/>
      <c r="H405" s="10"/>
      <c r="I405" s="10"/>
      <c r="J405" s="10"/>
    </row>
    <row r="406" s="10" customFormat="true" ht="26.1" hidden="false" customHeight="true" outlineLevel="0" collapsed="false">
      <c r="A406" s="161"/>
      <c r="B406" s="161"/>
      <c r="K406" s="165" t="e">
        <f aca="false">#REF!</f>
        <v>#REF!</v>
      </c>
      <c r="L406" s="55"/>
      <c r="M406" s="55"/>
      <c r="N406" s="55"/>
      <c r="O406" s="55"/>
      <c r="P406" s="55"/>
    </row>
    <row r="407" s="55" customFormat="true" ht="26.1" hidden="false" customHeight="true" outlineLevel="0" collapsed="false">
      <c r="A407" s="161"/>
      <c r="B407" s="162"/>
      <c r="C407" s="10"/>
      <c r="D407" s="10"/>
      <c r="E407" s="10"/>
      <c r="F407" s="10"/>
      <c r="G407" s="10"/>
      <c r="H407" s="10"/>
      <c r="I407" s="10"/>
      <c r="J407" s="10"/>
    </row>
    <row r="408" s="55" customFormat="true" ht="26.1" hidden="false" customHeight="true" outlineLevel="0" collapsed="false">
      <c r="A408" s="161"/>
      <c r="B408" s="161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</row>
    <row r="409" s="55" customFormat="true" ht="26.1" hidden="false" customHeight="true" outlineLevel="0" collapsed="false">
      <c r="A409" s="161"/>
      <c r="B409" s="162"/>
      <c r="C409" s="10"/>
      <c r="D409" s="10"/>
      <c r="E409" s="10"/>
      <c r="F409" s="10"/>
      <c r="G409" s="10"/>
      <c r="H409" s="10"/>
      <c r="I409" s="10"/>
      <c r="J409" s="10"/>
    </row>
    <row r="410" s="10" customFormat="true" ht="26.1" hidden="false" customHeight="true" outlineLevel="0" collapsed="false">
      <c r="A410" s="161"/>
      <c r="B410" s="162"/>
    </row>
    <row r="411" s="55" customFormat="true" ht="26.1" hidden="false" customHeight="true" outlineLevel="0" collapsed="false">
      <c r="A411" s="161"/>
      <c r="B411" s="162"/>
      <c r="C411" s="10"/>
      <c r="D411" s="10"/>
      <c r="E411" s="10"/>
      <c r="F411" s="10"/>
      <c r="G411" s="10"/>
      <c r="H411" s="10"/>
      <c r="I411" s="10"/>
      <c r="J411" s="10"/>
    </row>
    <row r="412" s="10" customFormat="true" ht="26.1" hidden="false" customHeight="true" outlineLevel="0" collapsed="false">
      <c r="A412" s="161"/>
      <c r="B412" s="161"/>
      <c r="K412" s="55"/>
      <c r="L412" s="55"/>
      <c r="M412" s="55"/>
      <c r="N412" s="55"/>
      <c r="O412" s="55"/>
      <c r="P412" s="55"/>
      <c r="Q412" s="55"/>
      <c r="R412" s="55"/>
    </row>
    <row r="413" s="55" customFormat="true" ht="30.75" hidden="false" customHeight="true" outlineLevel="0" collapsed="false">
      <c r="A413" s="161"/>
      <c r="B413" s="162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</row>
    <row r="414" s="55" customFormat="true" ht="26.1" hidden="false" customHeight="true" outlineLevel="0" collapsed="false">
      <c r="A414" s="161"/>
      <c r="B414" s="161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</row>
    <row r="415" s="55" customFormat="true" ht="26.1" hidden="false" customHeight="true" outlineLevel="0" collapsed="false">
      <c r="A415" s="161"/>
      <c r="B415" s="162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</row>
    <row r="416" s="10" customFormat="true" ht="26.1" hidden="false" customHeight="true" outlineLevel="0" collapsed="false">
      <c r="A416" s="161"/>
      <c r="B416" s="162"/>
      <c r="K416" s="55"/>
      <c r="L416" s="55"/>
      <c r="M416" s="55"/>
      <c r="N416" s="55"/>
      <c r="O416" s="55"/>
      <c r="P416" s="55"/>
    </row>
    <row r="417" s="10" customFormat="true" ht="26.1" hidden="false" customHeight="true" outlineLevel="0" collapsed="false">
      <c r="A417" s="161"/>
      <c r="B417" s="161"/>
    </row>
    <row r="418" s="10" customFormat="true" ht="26.1" hidden="false" customHeight="true" outlineLevel="0" collapsed="false">
      <c r="A418" s="161"/>
      <c r="B418" s="161"/>
      <c r="K418" s="55"/>
      <c r="L418" s="55"/>
      <c r="M418" s="55"/>
      <c r="N418" s="55"/>
      <c r="O418" s="55"/>
      <c r="P418" s="55"/>
      <c r="Q418" s="55"/>
      <c r="R418" s="55"/>
    </row>
    <row r="419" s="55" customFormat="true" ht="26.1" hidden="false" customHeight="true" outlineLevel="0" collapsed="false">
      <c r="A419" s="161"/>
      <c r="B419" s="161"/>
      <c r="C419" s="10"/>
      <c r="D419" s="10"/>
      <c r="E419" s="10"/>
      <c r="F419" s="10"/>
      <c r="G419" s="10"/>
      <c r="H419" s="10"/>
      <c r="I419" s="10"/>
      <c r="J419" s="10"/>
    </row>
    <row r="420" s="10" customFormat="true" ht="26.1" hidden="false" customHeight="true" outlineLevel="0" collapsed="false">
      <c r="A420" s="161"/>
      <c r="B420" s="162"/>
      <c r="K420" s="55"/>
      <c r="L420" s="55"/>
      <c r="M420" s="55"/>
      <c r="N420" s="55"/>
      <c r="O420" s="55"/>
      <c r="P420" s="55"/>
      <c r="Q420" s="73"/>
      <c r="R420" s="73"/>
    </row>
    <row r="421" s="55" customFormat="true" ht="26.1" hidden="false" customHeight="true" outlineLevel="0" collapsed="false">
      <c r="A421" s="161"/>
      <c r="B421" s="161"/>
      <c r="C421" s="10"/>
      <c r="D421" s="10"/>
      <c r="E421" s="10"/>
      <c r="F421" s="10"/>
      <c r="G421" s="10"/>
      <c r="H421" s="10"/>
      <c r="I421" s="10"/>
      <c r="J421" s="10"/>
    </row>
    <row r="422" s="55" customFormat="true" ht="26.1" hidden="false" customHeight="true" outlineLevel="0" collapsed="false">
      <c r="A422" s="161"/>
      <c r="B422" s="162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73"/>
      <c r="R422" s="73"/>
    </row>
    <row r="423" s="55" customFormat="true" ht="26.1" hidden="false" customHeight="true" outlineLevel="0" collapsed="false">
      <c r="A423" s="161"/>
      <c r="B423" s="162"/>
      <c r="C423" s="10"/>
      <c r="D423" s="10"/>
      <c r="E423" s="10"/>
      <c r="F423" s="10"/>
      <c r="G423" s="10"/>
      <c r="H423" s="10"/>
      <c r="I423" s="10"/>
      <c r="J423" s="10"/>
    </row>
    <row r="424" s="55" customFormat="true" ht="26.1" hidden="false" customHeight="true" outlineLevel="0" collapsed="false">
      <c r="A424" s="161"/>
      <c r="B424" s="162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</row>
    <row r="425" s="10" customFormat="true" ht="26.1" hidden="false" customHeight="true" outlineLevel="0" collapsed="false">
      <c r="A425" s="161"/>
      <c r="B425" s="162"/>
    </row>
    <row r="426" s="55" customFormat="true" ht="26.1" hidden="false" customHeight="true" outlineLevel="0" collapsed="false">
      <c r="A426" s="161"/>
      <c r="B426" s="161"/>
      <c r="C426" s="10"/>
      <c r="D426" s="10"/>
      <c r="E426" s="10"/>
      <c r="F426" s="10"/>
      <c r="G426" s="10"/>
      <c r="H426" s="10"/>
      <c r="I426" s="10"/>
      <c r="J426" s="10"/>
    </row>
    <row r="427" s="10" customFormat="true" ht="26.1" hidden="false" customHeight="true" outlineLevel="0" collapsed="false">
      <c r="A427" s="161"/>
      <c r="B427" s="162"/>
      <c r="K427" s="55"/>
      <c r="L427" s="55"/>
      <c r="M427" s="55"/>
      <c r="N427" s="55"/>
      <c r="O427" s="55"/>
      <c r="P427" s="55"/>
      <c r="Q427" s="55"/>
      <c r="R427" s="55"/>
    </row>
    <row r="428" s="10" customFormat="true" ht="26.1" hidden="false" customHeight="true" outlineLevel="0" collapsed="false">
      <c r="A428" s="161"/>
      <c r="B428" s="161"/>
      <c r="K428" s="55"/>
      <c r="L428" s="55"/>
      <c r="M428" s="55"/>
      <c r="N428" s="55"/>
      <c r="O428" s="55"/>
      <c r="P428" s="55"/>
      <c r="Q428" s="55"/>
      <c r="R428" s="55"/>
    </row>
    <row r="429" s="55" customFormat="true" ht="26.1" hidden="false" customHeight="true" outlineLevel="0" collapsed="false">
      <c r="A429" s="161"/>
      <c r="B429" s="161"/>
      <c r="C429" s="10"/>
      <c r="D429" s="10"/>
      <c r="E429" s="10"/>
      <c r="F429" s="10"/>
      <c r="G429" s="10"/>
      <c r="H429" s="10"/>
      <c r="I429" s="10"/>
      <c r="J429" s="10"/>
      <c r="Q429" s="10"/>
      <c r="R429" s="10"/>
    </row>
    <row r="430" s="55" customFormat="true" ht="26.1" hidden="false" customHeight="true" outlineLevel="0" collapsed="false">
      <c r="A430" s="161"/>
      <c r="B430" s="162"/>
      <c r="C430" s="10"/>
      <c r="D430" s="10"/>
      <c r="E430" s="10"/>
      <c r="F430" s="10"/>
      <c r="G430" s="10"/>
      <c r="H430" s="10"/>
      <c r="I430" s="10"/>
      <c r="J430" s="10"/>
      <c r="S430" s="197"/>
      <c r="T430" s="197"/>
      <c r="U430" s="197"/>
      <c r="V430" s="198"/>
      <c r="W430" s="198"/>
    </row>
    <row r="431" s="55" customFormat="true" ht="26.1" hidden="false" customHeight="true" outlineLevel="0" collapsed="false">
      <c r="A431" s="161"/>
      <c r="B431" s="162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S431" s="199"/>
      <c r="T431" s="199"/>
      <c r="U431" s="199"/>
      <c r="V431" s="198"/>
      <c r="W431" s="198"/>
    </row>
    <row r="432" s="55" customFormat="true" ht="26.1" hidden="false" customHeight="true" outlineLevel="0" collapsed="false">
      <c r="A432" s="161"/>
      <c r="B432" s="162"/>
      <c r="C432" s="10"/>
      <c r="D432" s="10"/>
      <c r="E432" s="10"/>
      <c r="F432" s="10"/>
      <c r="G432" s="10"/>
      <c r="H432" s="10"/>
      <c r="I432" s="10"/>
      <c r="J432" s="10"/>
      <c r="S432" s="199"/>
      <c r="T432" s="199"/>
      <c r="U432" s="199"/>
      <c r="V432" s="198"/>
      <c r="W432" s="198"/>
    </row>
    <row r="433" s="55" customFormat="true" ht="26.1" hidden="false" customHeight="true" outlineLevel="0" collapsed="false">
      <c r="A433" s="161"/>
      <c r="B433" s="162"/>
      <c r="C433" s="10"/>
      <c r="D433" s="10"/>
      <c r="E433" s="10"/>
      <c r="F433" s="10"/>
      <c r="G433" s="10"/>
      <c r="H433" s="10"/>
      <c r="I433" s="10"/>
      <c r="J433" s="10"/>
      <c r="Q433" s="10"/>
      <c r="R433" s="10"/>
      <c r="S433" s="199"/>
      <c r="T433" s="199"/>
      <c r="U433" s="199"/>
      <c r="V433" s="198"/>
      <c r="W433" s="198"/>
    </row>
    <row r="434" s="55" customFormat="true" ht="26.1" hidden="false" customHeight="true" outlineLevel="0" collapsed="false">
      <c r="A434" s="161"/>
      <c r="B434" s="162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99"/>
      <c r="T434" s="199"/>
      <c r="U434" s="199"/>
      <c r="V434" s="198"/>
      <c r="W434" s="198"/>
    </row>
    <row r="435" s="10" customFormat="true" ht="26.1" hidden="false" customHeight="true" outlineLevel="0" collapsed="false">
      <c r="A435" s="161"/>
      <c r="B435" s="161"/>
      <c r="K435" s="55"/>
      <c r="L435" s="55"/>
      <c r="M435" s="55"/>
      <c r="N435" s="55"/>
      <c r="O435" s="55"/>
      <c r="P435" s="55"/>
      <c r="S435" s="200"/>
      <c r="T435" s="200"/>
      <c r="U435" s="200"/>
      <c r="V435" s="201"/>
      <c r="W435" s="201"/>
    </row>
    <row r="436" s="55" customFormat="true" ht="26.1" hidden="false" customHeight="true" outlineLevel="0" collapsed="false">
      <c r="A436" s="161"/>
      <c r="B436" s="162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99"/>
      <c r="T436" s="199"/>
      <c r="U436" s="199"/>
      <c r="V436" s="198"/>
      <c r="W436" s="198"/>
    </row>
    <row r="437" s="10" customFormat="true" ht="26.1" hidden="false" customHeight="true" outlineLevel="0" collapsed="false">
      <c r="A437" s="161"/>
      <c r="B437" s="162"/>
      <c r="K437" s="55"/>
      <c r="L437" s="55"/>
      <c r="M437" s="55"/>
      <c r="N437" s="55"/>
      <c r="O437" s="55"/>
      <c r="P437" s="55"/>
      <c r="S437" s="200"/>
      <c r="T437" s="200"/>
      <c r="U437" s="200"/>
      <c r="V437" s="201"/>
      <c r="W437" s="201"/>
    </row>
    <row r="438" s="55" customFormat="true" ht="26.1" hidden="false" customHeight="true" outlineLevel="0" collapsed="false">
      <c r="A438" s="161"/>
      <c r="B438" s="161"/>
      <c r="C438" s="10"/>
      <c r="D438" s="10"/>
      <c r="E438" s="10"/>
      <c r="F438" s="10"/>
      <c r="G438" s="10"/>
      <c r="H438" s="10"/>
      <c r="I438" s="10"/>
      <c r="J438" s="10"/>
      <c r="Q438" s="10"/>
      <c r="R438" s="10"/>
      <c r="S438" s="199"/>
      <c r="T438" s="199"/>
      <c r="U438" s="199"/>
      <c r="V438" s="198"/>
      <c r="W438" s="198"/>
    </row>
    <row r="439" s="55" customFormat="true" ht="42" hidden="false" customHeight="true" outlineLevel="0" collapsed="false">
      <c r="A439" s="161"/>
      <c r="B439" s="162"/>
      <c r="C439" s="10"/>
      <c r="D439" s="10"/>
      <c r="E439" s="10"/>
      <c r="F439" s="10"/>
      <c r="G439" s="10"/>
      <c r="H439" s="10"/>
      <c r="I439" s="10"/>
      <c r="J439" s="10"/>
    </row>
    <row r="440" s="55" customFormat="true" ht="36.75" hidden="false" customHeight="true" outlineLevel="0" collapsed="false">
      <c r="A440" s="161"/>
      <c r="B440" s="161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S440" s="73"/>
      <c r="T440" s="73"/>
      <c r="U440" s="73"/>
    </row>
    <row r="441" s="55" customFormat="true" ht="26.1" hidden="false" customHeight="true" outlineLevel="0" collapsed="false">
      <c r="A441" s="161"/>
      <c r="B441" s="162"/>
      <c r="C441" s="10"/>
      <c r="D441" s="10"/>
      <c r="E441" s="10"/>
      <c r="F441" s="10"/>
      <c r="G441" s="10"/>
      <c r="H441" s="10"/>
      <c r="I441" s="10"/>
      <c r="J441" s="10"/>
      <c r="Q441" s="10"/>
      <c r="R441" s="10"/>
    </row>
    <row r="442" s="10" customFormat="true" ht="26.1" hidden="false" customHeight="true" outlineLevel="0" collapsed="false">
      <c r="A442" s="161"/>
      <c r="B442" s="162"/>
      <c r="K442" s="55"/>
      <c r="L442" s="55"/>
      <c r="M442" s="55"/>
      <c r="N442" s="55"/>
      <c r="O442" s="55"/>
      <c r="P442" s="55"/>
      <c r="Q442" s="55"/>
      <c r="R442" s="55"/>
    </row>
    <row r="443" s="55" customFormat="true" ht="26.1" hidden="false" customHeight="true" outlineLevel="0" collapsed="false">
      <c r="A443" s="161"/>
      <c r="B443" s="162"/>
      <c r="C443" s="10"/>
      <c r="D443" s="10"/>
      <c r="E443" s="10"/>
      <c r="F443" s="10"/>
      <c r="G443" s="10"/>
      <c r="H443" s="10"/>
      <c r="I443" s="10"/>
      <c r="J443" s="10"/>
    </row>
    <row r="444" s="10" customFormat="true" ht="26.1" hidden="false" customHeight="true" outlineLevel="0" collapsed="false">
      <c r="A444" s="161"/>
      <c r="B444" s="161"/>
      <c r="Q444" s="55"/>
      <c r="R444" s="55"/>
    </row>
    <row r="445" s="10" customFormat="true" ht="26.1" hidden="false" customHeight="true" outlineLevel="0" collapsed="false">
      <c r="A445" s="161"/>
      <c r="B445" s="162"/>
      <c r="K445" s="55"/>
      <c r="L445" s="55"/>
      <c r="M445" s="55"/>
      <c r="N445" s="55"/>
      <c r="O445" s="55"/>
      <c r="P445" s="55"/>
      <c r="Q445" s="55"/>
      <c r="R445" s="55"/>
    </row>
    <row r="446" s="55" customFormat="true" ht="26.1" hidden="false" customHeight="true" outlineLevel="0" collapsed="false">
      <c r="A446" s="161"/>
      <c r="B446" s="162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</row>
    <row r="447" s="55" customFormat="true" ht="26.1" hidden="false" customHeight="true" outlineLevel="0" collapsed="false">
      <c r="A447" s="161"/>
      <c r="B447" s="162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</row>
    <row r="448" s="55" customFormat="true" ht="26.1" hidden="false" customHeight="true" outlineLevel="0" collapsed="false">
      <c r="A448" s="161"/>
      <c r="B448" s="161"/>
      <c r="C448" s="10"/>
      <c r="D448" s="10"/>
      <c r="E448" s="10"/>
      <c r="F448" s="10"/>
      <c r="G448" s="10"/>
      <c r="H448" s="10"/>
      <c r="I448" s="10"/>
      <c r="J448" s="10"/>
    </row>
    <row r="449" s="55" customFormat="true" ht="26.1" hidden="false" customHeight="true" outlineLevel="0" collapsed="false">
      <c r="A449" s="161"/>
      <c r="B449" s="162"/>
      <c r="C449" s="10"/>
      <c r="D449" s="10"/>
      <c r="E449" s="10"/>
      <c r="F449" s="10"/>
      <c r="G449" s="10"/>
      <c r="H449" s="10"/>
      <c r="I449" s="10"/>
      <c r="J449" s="10"/>
      <c r="Q449" s="10"/>
      <c r="R449" s="10"/>
    </row>
    <row r="450" s="10" customFormat="true" ht="26.1" hidden="false" customHeight="true" outlineLevel="0" collapsed="false">
      <c r="A450" s="161"/>
      <c r="B450" s="161"/>
      <c r="I450" s="202"/>
      <c r="J450" s="202"/>
      <c r="K450" s="73"/>
      <c r="L450" s="73"/>
      <c r="M450" s="73"/>
      <c r="N450" s="73"/>
      <c r="O450" s="73"/>
      <c r="P450" s="73"/>
      <c r="Q450" s="55"/>
      <c r="R450" s="55"/>
    </row>
    <row r="451" s="55" customFormat="true" ht="26.1" hidden="false" customHeight="true" outlineLevel="0" collapsed="false">
      <c r="A451" s="161"/>
      <c r="B451" s="161"/>
      <c r="C451" s="10"/>
      <c r="D451" s="10"/>
      <c r="E451" s="10"/>
      <c r="F451" s="10"/>
      <c r="G451" s="10"/>
      <c r="H451" s="10"/>
      <c r="I451" s="10"/>
      <c r="J451" s="10"/>
      <c r="Q451" s="10"/>
      <c r="R451" s="10"/>
    </row>
    <row r="452" s="58" customFormat="true" ht="26.1" hidden="false" customHeight="true" outlineLevel="0" collapsed="false">
      <c r="A452" s="161"/>
      <c r="B452" s="162"/>
      <c r="C452" s="10"/>
      <c r="D452" s="10"/>
      <c r="E452" s="10"/>
      <c r="F452" s="10"/>
      <c r="G452" s="10"/>
      <c r="H452" s="10"/>
      <c r="I452" s="111"/>
      <c r="J452" s="111"/>
      <c r="K452" s="73"/>
      <c r="L452" s="73"/>
      <c r="M452" s="73"/>
      <c r="N452" s="73"/>
      <c r="O452" s="73"/>
      <c r="P452" s="73"/>
      <c r="Q452" s="55"/>
      <c r="R452" s="55"/>
    </row>
    <row r="453" s="55" customFormat="true" ht="26.1" hidden="false" customHeight="true" outlineLevel="0" collapsed="false">
      <c r="A453" s="161"/>
      <c r="B453" s="162"/>
      <c r="C453" s="10"/>
      <c r="D453" s="10"/>
      <c r="E453" s="10"/>
      <c r="F453" s="10"/>
      <c r="G453" s="10"/>
      <c r="H453" s="10"/>
      <c r="I453" s="10"/>
      <c r="J453" s="10"/>
    </row>
    <row r="454" s="55" customFormat="true" ht="26.1" hidden="false" customHeight="true" outlineLevel="0" collapsed="false">
      <c r="A454" s="185"/>
      <c r="B454" s="186"/>
      <c r="C454" s="202"/>
      <c r="D454" s="202"/>
      <c r="E454" s="202"/>
      <c r="F454" s="202"/>
      <c r="G454" s="202"/>
      <c r="H454" s="202"/>
      <c r="I454" s="10"/>
      <c r="J454" s="10"/>
      <c r="Q454" s="10"/>
      <c r="R454" s="10"/>
    </row>
    <row r="455" s="55" customFormat="true" ht="41.25" hidden="false" customHeight="true" outlineLevel="0" collapsed="false">
      <c r="A455" s="161"/>
      <c r="B455" s="162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</row>
    <row r="456" s="10" customFormat="true" ht="26.1" hidden="false" customHeight="true" outlineLevel="0" collapsed="false">
      <c r="A456" s="185"/>
      <c r="B456" s="186"/>
      <c r="C456" s="111"/>
      <c r="D456" s="111"/>
      <c r="E456" s="111"/>
      <c r="F456" s="111"/>
      <c r="G456" s="111"/>
      <c r="H456" s="111"/>
      <c r="K456" s="55"/>
      <c r="L456" s="55"/>
      <c r="M456" s="55"/>
      <c r="N456" s="55"/>
      <c r="O456" s="55"/>
      <c r="P456" s="55"/>
      <c r="Q456" s="55"/>
      <c r="R456" s="55"/>
    </row>
    <row r="457" s="10" customFormat="true" ht="26.1" hidden="false" customHeight="true" outlineLevel="0" collapsed="false">
      <c r="A457" s="161"/>
      <c r="B457" s="162"/>
      <c r="K457" s="55"/>
      <c r="L457" s="55"/>
      <c r="M457" s="55"/>
      <c r="N457" s="55"/>
      <c r="O457" s="55"/>
      <c r="P457" s="55"/>
      <c r="Q457" s="55"/>
      <c r="R457" s="55"/>
    </row>
    <row r="458" s="10" customFormat="true" ht="26.1" hidden="false" customHeight="true" outlineLevel="0" collapsed="false">
      <c r="A458" s="161"/>
      <c r="B458" s="162"/>
      <c r="K458" s="55"/>
      <c r="L458" s="55"/>
      <c r="M458" s="55"/>
      <c r="N458" s="55"/>
      <c r="O458" s="55"/>
      <c r="P458" s="55"/>
      <c r="Q458" s="55"/>
      <c r="R458" s="55"/>
    </row>
    <row r="459" s="10" customFormat="true" ht="26.1" hidden="false" customHeight="true" outlineLevel="0" collapsed="false">
      <c r="A459" s="161"/>
      <c r="B459" s="161"/>
    </row>
    <row r="460" s="160" customFormat="true" ht="26.1" hidden="false" customHeight="true" outlineLevel="0" collapsed="false">
      <c r="A460" s="161"/>
      <c r="B460" s="162"/>
      <c r="C460" s="10"/>
      <c r="D460" s="10"/>
      <c r="E460" s="10"/>
      <c r="F460" s="10"/>
      <c r="G460" s="10"/>
      <c r="H460" s="10"/>
      <c r="I460" s="10"/>
      <c r="J460" s="10"/>
      <c r="K460" s="55"/>
      <c r="L460" s="55"/>
      <c r="M460" s="55"/>
      <c r="N460" s="55"/>
      <c r="O460" s="55"/>
      <c r="P460" s="55"/>
      <c r="Q460" s="10"/>
      <c r="R460" s="10"/>
    </row>
    <row r="461" s="10" customFormat="true" ht="26.1" hidden="false" customHeight="true" outlineLevel="0" collapsed="false">
      <c r="A461" s="161"/>
      <c r="B461" s="162"/>
      <c r="K461" s="55"/>
      <c r="L461" s="55"/>
      <c r="M461" s="55"/>
      <c r="N461" s="55"/>
      <c r="O461" s="55"/>
      <c r="P461" s="55"/>
      <c r="Q461" s="55"/>
      <c r="R461" s="55"/>
    </row>
    <row r="462" s="55" customFormat="true" ht="26.1" hidden="false" customHeight="true" outlineLevel="0" collapsed="false">
      <c r="A462" s="161"/>
      <c r="B462" s="162"/>
      <c r="C462" s="10"/>
      <c r="D462" s="10"/>
      <c r="E462" s="10"/>
      <c r="F462" s="10"/>
      <c r="G462" s="10"/>
      <c r="H462" s="10"/>
      <c r="I462" s="10"/>
      <c r="J462" s="10"/>
      <c r="Q462" s="10"/>
      <c r="R462" s="10"/>
    </row>
    <row r="463" s="55" customFormat="true" ht="26.1" hidden="false" customHeight="true" outlineLevel="0" collapsed="false">
      <c r="A463" s="161"/>
      <c r="B463" s="161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</row>
    <row r="464" s="55" customFormat="true" ht="26.1" hidden="false" customHeight="true" outlineLevel="0" collapsed="false">
      <c r="A464" s="161"/>
      <c r="B464" s="162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</row>
    <row r="465" s="55" customFormat="true" ht="26.1" hidden="false" customHeight="true" outlineLevel="0" collapsed="false">
      <c r="A465" s="161"/>
      <c r="B465" s="162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</row>
    <row r="466" s="55" customFormat="true" ht="26.1" hidden="false" customHeight="true" outlineLevel="0" collapsed="false">
      <c r="A466" s="161"/>
      <c r="B466" s="162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</row>
    <row r="467" s="10" customFormat="true" ht="26.1" hidden="false" customHeight="true" outlineLevel="0" collapsed="false">
      <c r="A467" s="161"/>
      <c r="B467" s="161"/>
    </row>
    <row r="468" s="55" customFormat="true" ht="26.1" hidden="false" customHeight="true" outlineLevel="0" collapsed="false">
      <c r="A468" s="161"/>
      <c r="B468" s="161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</row>
    <row r="469" s="55" customFormat="true" ht="26.1" hidden="false" customHeight="true" outlineLevel="0" collapsed="false">
      <c r="A469" s="161"/>
      <c r="B469" s="161"/>
      <c r="C469" s="10"/>
      <c r="D469" s="10"/>
      <c r="E469" s="10"/>
      <c r="F469" s="10"/>
      <c r="G469" s="10"/>
      <c r="H469" s="10"/>
      <c r="I469" s="10"/>
      <c r="J469" s="10"/>
    </row>
    <row r="470" s="10" customFormat="true" ht="26.1" hidden="false" customHeight="true" outlineLevel="0" collapsed="false">
      <c r="A470" s="161"/>
      <c r="B470" s="161"/>
      <c r="K470" s="55"/>
      <c r="L470" s="55"/>
      <c r="M470" s="55"/>
      <c r="N470" s="55"/>
      <c r="O470" s="55"/>
      <c r="P470" s="55"/>
    </row>
    <row r="471" s="55" customFormat="true" ht="26.1" hidden="false" customHeight="true" outlineLevel="0" collapsed="false">
      <c r="A471" s="161"/>
      <c r="B471" s="161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</row>
    <row r="472" s="55" customFormat="true" ht="26.1" hidden="false" customHeight="true" outlineLevel="0" collapsed="false">
      <c r="A472" s="161"/>
      <c r="B472" s="161"/>
      <c r="C472" s="10"/>
      <c r="D472" s="10"/>
      <c r="E472" s="10"/>
      <c r="F472" s="10"/>
      <c r="G472" s="10"/>
      <c r="H472" s="10"/>
      <c r="I472" s="10"/>
      <c r="J472" s="10"/>
      <c r="Q472" s="10"/>
      <c r="R472" s="10"/>
    </row>
    <row r="473" s="55" customFormat="true" ht="26.1" hidden="false" customHeight="true" outlineLevel="0" collapsed="false">
      <c r="A473" s="161"/>
      <c r="B473" s="162"/>
      <c r="C473" s="10"/>
      <c r="D473" s="10"/>
      <c r="E473" s="10"/>
      <c r="F473" s="10"/>
      <c r="G473" s="10"/>
      <c r="H473" s="10"/>
      <c r="I473" s="10"/>
      <c r="J473" s="10"/>
    </row>
    <row r="474" s="55" customFormat="true" ht="26.1" hidden="false" customHeight="true" outlineLevel="0" collapsed="false">
      <c r="A474" s="161"/>
      <c r="B474" s="162"/>
      <c r="C474" s="10"/>
      <c r="D474" s="10"/>
      <c r="E474" s="10"/>
      <c r="F474" s="10"/>
      <c r="G474" s="10"/>
      <c r="H474" s="10"/>
      <c r="I474" s="10"/>
      <c r="J474" s="10"/>
    </row>
    <row r="475" s="58" customFormat="true" ht="26.1" hidden="false" customHeight="true" outlineLevel="0" collapsed="false">
      <c r="A475" s="161"/>
      <c r="B475" s="161"/>
      <c r="C475" s="10"/>
      <c r="D475" s="10"/>
      <c r="E475" s="10"/>
      <c r="F475" s="10"/>
      <c r="G475" s="10"/>
      <c r="H475" s="10"/>
      <c r="I475" s="10"/>
      <c r="J475" s="10"/>
      <c r="K475" s="55"/>
      <c r="L475" s="55"/>
      <c r="M475" s="55"/>
      <c r="N475" s="55"/>
      <c r="O475" s="55"/>
      <c r="P475" s="55"/>
      <c r="Q475" s="160"/>
      <c r="R475" s="160"/>
    </row>
    <row r="476" s="10" customFormat="true" ht="26.1" hidden="false" customHeight="true" outlineLevel="0" collapsed="false">
      <c r="A476" s="161"/>
      <c r="B476" s="162"/>
      <c r="K476" s="55"/>
      <c r="L476" s="55"/>
      <c r="M476" s="55"/>
      <c r="N476" s="55"/>
      <c r="O476" s="55"/>
      <c r="P476" s="55"/>
      <c r="Q476" s="55"/>
      <c r="R476" s="55"/>
    </row>
    <row r="477" s="10" customFormat="true" ht="30.75" hidden="false" customHeight="true" outlineLevel="0" collapsed="false">
      <c r="A477" s="161"/>
      <c r="B477" s="162"/>
      <c r="K477" s="55"/>
      <c r="L477" s="55"/>
      <c r="M477" s="55"/>
      <c r="N477" s="55"/>
      <c r="O477" s="55"/>
      <c r="P477" s="55"/>
      <c r="Q477" s="55"/>
      <c r="R477" s="55"/>
    </row>
    <row r="478" s="55" customFormat="true" ht="26.1" hidden="false" customHeight="true" outlineLevel="0" collapsed="false">
      <c r="A478" s="161"/>
      <c r="B478" s="162"/>
      <c r="C478" s="10"/>
      <c r="D478" s="10"/>
      <c r="E478" s="10"/>
      <c r="F478" s="10"/>
      <c r="G478" s="10"/>
      <c r="H478" s="10"/>
      <c r="I478" s="10"/>
      <c r="J478" s="10"/>
      <c r="Q478" s="10"/>
      <c r="R478" s="10"/>
    </row>
    <row r="479" s="10" customFormat="true" ht="26.1" hidden="false" customHeight="true" outlineLevel="0" collapsed="false">
      <c r="A479" s="161"/>
      <c r="B479" s="162"/>
      <c r="Q479" s="55"/>
      <c r="R479" s="55"/>
    </row>
    <row r="480" s="55" customFormat="true" ht="26.1" hidden="false" customHeight="true" outlineLevel="0" collapsed="false">
      <c r="A480" s="161"/>
      <c r="B480" s="162"/>
      <c r="C480" s="10"/>
      <c r="D480" s="10"/>
      <c r="E480" s="10"/>
      <c r="F480" s="10"/>
      <c r="G480" s="10"/>
      <c r="H480" s="10"/>
      <c r="I480" s="10"/>
      <c r="J480" s="10"/>
      <c r="Q480" s="10"/>
      <c r="R480" s="10"/>
    </row>
    <row r="481" s="55" customFormat="true" ht="26.1" hidden="false" customHeight="true" outlineLevel="0" collapsed="false">
      <c r="A481" s="161"/>
      <c r="B481" s="162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</row>
    <row r="482" s="10" customFormat="true" ht="26.1" hidden="false" customHeight="true" outlineLevel="0" collapsed="false">
      <c r="A482" s="161"/>
      <c r="B482" s="162"/>
      <c r="K482" s="55"/>
      <c r="L482" s="55"/>
      <c r="M482" s="55"/>
      <c r="N482" s="55"/>
      <c r="O482" s="55"/>
      <c r="P482" s="55"/>
    </row>
    <row r="483" s="10" customFormat="true" ht="28.5" hidden="false" customHeight="true" outlineLevel="0" collapsed="false">
      <c r="A483" s="166"/>
      <c r="B483" s="166"/>
      <c r="K483" s="55"/>
      <c r="L483" s="55"/>
      <c r="M483" s="55"/>
      <c r="N483" s="55"/>
      <c r="O483" s="55"/>
      <c r="P483" s="55"/>
      <c r="Q483" s="55"/>
      <c r="R483" s="55"/>
    </row>
    <row r="484" s="10" customFormat="true" ht="28.5" hidden="false" customHeight="true" outlineLevel="0" collapsed="false">
      <c r="A484" s="166"/>
      <c r="B484" s="167"/>
      <c r="I484" s="111"/>
      <c r="J484" s="111"/>
      <c r="Q484" s="55"/>
      <c r="R484" s="55"/>
    </row>
    <row r="485" s="73" customFormat="true" ht="34.5" hidden="false" customHeight="true" outlineLevel="0" collapsed="false">
      <c r="A485" s="170"/>
      <c r="B485" s="170"/>
      <c r="C485" s="10"/>
      <c r="D485" s="10"/>
      <c r="E485" s="10"/>
      <c r="F485" s="10"/>
      <c r="G485" s="10"/>
      <c r="H485" s="10"/>
      <c r="I485" s="10"/>
      <c r="J485" s="10"/>
      <c r="K485" s="55"/>
      <c r="L485" s="55"/>
      <c r="M485" s="55"/>
      <c r="N485" s="55"/>
      <c r="O485" s="55"/>
      <c r="P485" s="55"/>
      <c r="Q485" s="10"/>
      <c r="R485" s="10"/>
    </row>
    <row r="486" s="55" customFormat="true" ht="26.1" hidden="false" customHeight="true" outlineLevel="0" collapsed="false">
      <c r="A486" s="161"/>
      <c r="B486" s="162"/>
      <c r="C486" s="10"/>
      <c r="D486" s="10"/>
      <c r="E486" s="10"/>
      <c r="F486" s="10"/>
      <c r="G486" s="10"/>
      <c r="H486" s="10"/>
      <c r="I486" s="10"/>
      <c r="J486" s="10"/>
    </row>
    <row r="487" s="10" customFormat="true" ht="26.1" hidden="false" customHeight="true" outlineLevel="0" collapsed="false">
      <c r="A487" s="161"/>
      <c r="B487" s="162"/>
      <c r="K487" s="55"/>
      <c r="L487" s="55"/>
      <c r="M487" s="55"/>
      <c r="N487" s="55"/>
      <c r="O487" s="55"/>
      <c r="P487" s="55"/>
      <c r="Q487" s="58"/>
      <c r="R487" s="58"/>
    </row>
    <row r="488" s="10" customFormat="true" ht="26.1" hidden="false" customHeight="true" outlineLevel="0" collapsed="false">
      <c r="A488" s="185"/>
      <c r="B488" s="185"/>
      <c r="C488" s="111"/>
      <c r="D488" s="111"/>
      <c r="E488" s="111"/>
      <c r="F488" s="111"/>
      <c r="G488" s="111"/>
      <c r="H488" s="111"/>
      <c r="K488" s="55"/>
      <c r="L488" s="55"/>
      <c r="M488" s="55"/>
      <c r="N488" s="55"/>
      <c r="O488" s="55"/>
      <c r="P488" s="55"/>
    </row>
    <row r="489" s="160" customFormat="true" ht="26.1" hidden="false" customHeight="true" outlineLevel="0" collapsed="false">
      <c r="A489" s="161"/>
      <c r="B489" s="162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55"/>
      <c r="R489" s="55"/>
    </row>
    <row r="490" s="55" customFormat="true" ht="26.1" hidden="false" customHeight="true" outlineLevel="0" collapsed="false">
      <c r="A490" s="161"/>
      <c r="B490" s="162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</row>
    <row r="491" s="55" customFormat="true" ht="26.1" hidden="false" customHeight="true" outlineLevel="0" collapsed="false">
      <c r="A491" s="161"/>
      <c r="B491" s="162"/>
      <c r="C491" s="10"/>
      <c r="D491" s="10"/>
      <c r="E491" s="10"/>
      <c r="F491" s="10"/>
      <c r="G491" s="10"/>
      <c r="H491" s="10"/>
      <c r="I491" s="10"/>
      <c r="J491" s="10"/>
    </row>
    <row r="492" s="10" customFormat="true" ht="26.1" hidden="false" customHeight="true" outlineLevel="0" collapsed="false">
      <c r="A492" s="161"/>
      <c r="B492" s="162"/>
      <c r="Q492" s="55"/>
      <c r="R492" s="55"/>
    </row>
    <row r="493" s="55" customFormat="true" ht="26.1" hidden="false" customHeight="true" outlineLevel="0" collapsed="false">
      <c r="A493" s="161"/>
      <c r="B493" s="161"/>
      <c r="C493" s="10"/>
      <c r="D493" s="10"/>
      <c r="E493" s="10"/>
      <c r="F493" s="10"/>
      <c r="G493" s="10"/>
      <c r="H493" s="10"/>
      <c r="I493" s="10"/>
      <c r="J493" s="10"/>
      <c r="Q493" s="10"/>
      <c r="R493" s="10"/>
    </row>
    <row r="494" s="10" customFormat="true" ht="26.1" hidden="false" customHeight="true" outlineLevel="0" collapsed="false">
      <c r="A494" s="161"/>
      <c r="B494" s="161"/>
      <c r="K494" s="55"/>
      <c r="L494" s="55"/>
      <c r="M494" s="55"/>
      <c r="N494" s="55"/>
      <c r="O494" s="55"/>
      <c r="P494" s="55"/>
      <c r="Q494" s="55"/>
      <c r="R494" s="55"/>
    </row>
    <row r="495" s="55" customFormat="true" ht="31.5" hidden="false" customHeight="true" outlineLevel="0" collapsed="false">
      <c r="A495" s="161"/>
      <c r="B495" s="162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</row>
    <row r="496" s="55" customFormat="true" ht="26.1" hidden="false" customHeight="true" outlineLevel="0" collapsed="false">
      <c r="A496" s="161"/>
      <c r="B496" s="161"/>
      <c r="C496" s="10"/>
      <c r="D496" s="10"/>
      <c r="E496" s="10"/>
      <c r="F496" s="10"/>
      <c r="G496" s="10"/>
      <c r="H496" s="10"/>
      <c r="I496" s="10"/>
      <c r="J496" s="10"/>
    </row>
    <row r="497" s="10" customFormat="true" ht="26.1" hidden="false" customHeight="true" outlineLevel="0" collapsed="false">
      <c r="A497" s="161"/>
      <c r="B497" s="162"/>
      <c r="Q497" s="55"/>
      <c r="R497" s="55"/>
    </row>
    <row r="498" s="55" customFormat="true" ht="26.1" hidden="false" customHeight="true" outlineLevel="0" collapsed="false">
      <c r="A498" s="161"/>
      <c r="B498" s="162"/>
      <c r="C498" s="10"/>
      <c r="D498" s="10"/>
      <c r="E498" s="10"/>
      <c r="F498" s="10"/>
      <c r="G498" s="10"/>
      <c r="H498" s="10"/>
      <c r="I498" s="10"/>
      <c r="J498" s="10"/>
      <c r="Q498" s="10"/>
      <c r="R498" s="10"/>
    </row>
    <row r="499" s="10" customFormat="true" ht="26.1" hidden="false" customHeight="true" outlineLevel="0" collapsed="false">
      <c r="A499" s="161"/>
      <c r="B499" s="161"/>
      <c r="K499" s="55"/>
      <c r="L499" s="55"/>
      <c r="M499" s="55"/>
      <c r="N499" s="55"/>
      <c r="O499" s="55"/>
      <c r="P499" s="55"/>
      <c r="Q499" s="55"/>
      <c r="R499" s="55"/>
    </row>
    <row r="500" s="55" customFormat="true" ht="26.1" hidden="false" customHeight="true" outlineLevel="0" collapsed="false">
      <c r="A500" s="161"/>
      <c r="B500" s="162"/>
      <c r="C500" s="10"/>
      <c r="D500" s="10"/>
      <c r="E500" s="10"/>
      <c r="F500" s="10"/>
      <c r="G500" s="10"/>
      <c r="H500" s="10"/>
      <c r="I500" s="10"/>
      <c r="J500" s="10"/>
      <c r="K500" s="8" t="e">
        <f aca="false">#REF!</f>
        <v>#REF!</v>
      </c>
      <c r="L500" s="10"/>
      <c r="M500" s="10"/>
      <c r="N500" s="10"/>
      <c r="O500" s="10"/>
      <c r="P500" s="10"/>
      <c r="Q500" s="10"/>
      <c r="R500" s="10"/>
    </row>
    <row r="501" s="55" customFormat="true" ht="26.1" hidden="false" customHeight="true" outlineLevel="0" collapsed="false">
      <c r="A501" s="161"/>
      <c r="B501" s="161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</row>
    <row r="502" s="10" customFormat="true" ht="26.1" hidden="false" customHeight="true" outlineLevel="0" collapsed="false">
      <c r="A502" s="161"/>
      <c r="B502" s="162"/>
    </row>
    <row r="503" s="55" customFormat="true" ht="40.5" hidden="false" customHeight="true" outlineLevel="0" collapsed="false">
      <c r="A503" s="161"/>
      <c r="B503" s="162"/>
      <c r="C503" s="10"/>
      <c r="D503" s="10"/>
      <c r="E503" s="10"/>
      <c r="F503" s="10"/>
      <c r="G503" s="10"/>
      <c r="H503" s="10"/>
      <c r="I503" s="10"/>
      <c r="J503" s="10"/>
    </row>
    <row r="504" s="10" customFormat="true" ht="40.5" hidden="false" customHeight="true" outlineLevel="0" collapsed="false">
      <c r="A504" s="161"/>
      <c r="B504" s="161"/>
      <c r="K504" s="55"/>
      <c r="L504" s="55"/>
      <c r="M504" s="55"/>
      <c r="N504" s="55"/>
      <c r="O504" s="55"/>
      <c r="P504" s="55"/>
    </row>
    <row r="505" s="10" customFormat="true" ht="26.1" hidden="false" customHeight="true" outlineLevel="0" collapsed="false">
      <c r="A505" s="161"/>
      <c r="B505" s="161"/>
      <c r="K505" s="160"/>
      <c r="L505" s="160"/>
      <c r="M505" s="160"/>
      <c r="N505" s="160"/>
      <c r="O505" s="160"/>
      <c r="P505" s="160"/>
    </row>
    <row r="506" s="55" customFormat="true" ht="26.1" hidden="false" customHeight="true" outlineLevel="0" collapsed="false">
      <c r="A506" s="161"/>
      <c r="B506" s="161"/>
      <c r="C506" s="10"/>
      <c r="D506" s="10"/>
      <c r="E506" s="10"/>
      <c r="F506" s="10"/>
      <c r="G506" s="10"/>
      <c r="H506" s="10"/>
      <c r="I506" s="10"/>
      <c r="J506" s="10"/>
      <c r="Q506" s="10"/>
      <c r="R506" s="10"/>
    </row>
    <row r="507" s="55" customFormat="true" ht="26.1" hidden="false" customHeight="true" outlineLevel="0" collapsed="false">
      <c r="A507" s="161"/>
      <c r="B507" s="162"/>
      <c r="C507" s="10"/>
      <c r="D507" s="10"/>
      <c r="E507" s="10"/>
      <c r="F507" s="10"/>
      <c r="G507" s="10"/>
      <c r="H507" s="10"/>
      <c r="I507" s="10"/>
      <c r="J507" s="10"/>
      <c r="Q507" s="10"/>
      <c r="R507" s="10"/>
    </row>
    <row r="508" s="10" customFormat="true" ht="26.1" hidden="false" customHeight="true" outlineLevel="0" collapsed="false">
      <c r="A508" s="161"/>
      <c r="B508" s="162"/>
    </row>
    <row r="509" s="55" customFormat="true" ht="26.1" hidden="false" customHeight="true" outlineLevel="0" collapsed="false">
      <c r="A509" s="161"/>
      <c r="B509" s="161"/>
      <c r="C509" s="10"/>
      <c r="D509" s="10"/>
      <c r="E509" s="10"/>
      <c r="F509" s="10"/>
      <c r="G509" s="10"/>
      <c r="H509" s="10"/>
      <c r="I509" s="10"/>
      <c r="J509" s="10"/>
      <c r="Q509" s="10"/>
      <c r="R509" s="10"/>
    </row>
    <row r="510" s="55" customFormat="true" ht="26.1" hidden="false" customHeight="true" outlineLevel="0" collapsed="false">
      <c r="A510" s="161"/>
      <c r="B510" s="162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</row>
    <row r="511" s="55" customFormat="true" ht="26.1" hidden="false" customHeight="true" outlineLevel="0" collapsed="false">
      <c r="A511" s="161"/>
      <c r="B511" s="162"/>
      <c r="C511" s="10"/>
      <c r="D511" s="10"/>
      <c r="E511" s="10"/>
      <c r="F511" s="10"/>
      <c r="G511" s="10"/>
      <c r="H511" s="10"/>
      <c r="I511" s="10"/>
      <c r="J511" s="10"/>
    </row>
    <row r="512" s="111" customFormat="true" ht="26.1" hidden="false" customHeight="true" outlineLevel="0" collapsed="false">
      <c r="A512" s="161"/>
      <c r="B512" s="161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55"/>
      <c r="R512" s="55"/>
    </row>
    <row r="513" s="55" customFormat="true" ht="26.1" hidden="false" customHeight="true" outlineLevel="0" collapsed="false">
      <c r="A513" s="161"/>
      <c r="B513" s="162"/>
      <c r="C513" s="10"/>
      <c r="D513" s="10"/>
      <c r="E513" s="10"/>
      <c r="F513" s="10"/>
      <c r="G513" s="10"/>
      <c r="H513" s="10"/>
      <c r="I513" s="10"/>
      <c r="J513" s="10"/>
    </row>
    <row r="514" s="10" customFormat="true" ht="26.1" hidden="false" customHeight="true" outlineLevel="0" collapsed="false">
      <c r="A514" s="152"/>
      <c r="B514" s="152"/>
      <c r="K514" s="55"/>
      <c r="L514" s="55"/>
      <c r="M514" s="55"/>
      <c r="N514" s="55"/>
      <c r="O514" s="55"/>
      <c r="P514" s="55"/>
      <c r="Q514" s="55"/>
      <c r="R514" s="55"/>
    </row>
    <row r="515" s="10" customFormat="true" ht="26.1" hidden="false" customHeight="true" outlineLevel="0" collapsed="false">
      <c r="A515" s="152"/>
      <c r="B515" s="153"/>
    </row>
    <row r="516" s="55" customFormat="true" ht="26.1" hidden="false" customHeight="true" outlineLevel="0" collapsed="false">
      <c r="A516" s="152"/>
      <c r="B516" s="152"/>
      <c r="C516" s="10"/>
      <c r="D516" s="10"/>
      <c r="E516" s="10"/>
      <c r="F516" s="10"/>
      <c r="G516" s="10"/>
      <c r="H516" s="10"/>
      <c r="I516" s="10"/>
      <c r="J516" s="10"/>
    </row>
    <row r="517" s="55" customFormat="true" ht="26.1" hidden="false" customHeight="true" outlineLevel="0" collapsed="false">
      <c r="A517" s="152"/>
      <c r="B517" s="153"/>
      <c r="C517" s="10"/>
      <c r="D517" s="10"/>
      <c r="E517" s="10"/>
      <c r="F517" s="10"/>
      <c r="G517" s="10"/>
      <c r="H517" s="10"/>
      <c r="I517" s="10"/>
      <c r="J517" s="10"/>
      <c r="K517" s="58"/>
      <c r="L517" s="58"/>
      <c r="M517" s="58"/>
      <c r="N517" s="58"/>
      <c r="O517" s="58"/>
      <c r="P517" s="58"/>
    </row>
    <row r="518" s="55" customFormat="true" ht="26.1" hidden="false" customHeight="true" outlineLevel="0" collapsed="false">
      <c r="A518" s="152"/>
      <c r="B518" s="153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</row>
    <row r="519" s="55" customFormat="true" ht="26.1" hidden="false" customHeight="true" outlineLevel="0" collapsed="false">
      <c r="A519" s="152"/>
      <c r="B519" s="152"/>
      <c r="C519" s="10"/>
      <c r="D519" s="10"/>
      <c r="E519" s="10"/>
      <c r="F519" s="10"/>
      <c r="G519" s="10"/>
      <c r="H519" s="10"/>
      <c r="I519" s="10"/>
      <c r="J519" s="10"/>
    </row>
    <row r="520" s="55" customFormat="true" ht="26.1" hidden="false" customHeight="true" outlineLevel="0" collapsed="false">
      <c r="A520" s="152"/>
      <c r="B520" s="153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</row>
    <row r="521" s="55" customFormat="true" ht="26.1" hidden="false" customHeight="true" outlineLevel="0" collapsed="false">
      <c r="A521" s="161"/>
      <c r="B521" s="162"/>
      <c r="C521" s="10"/>
      <c r="D521" s="10"/>
      <c r="E521" s="10"/>
      <c r="F521" s="10"/>
      <c r="G521" s="10"/>
      <c r="H521" s="10"/>
      <c r="I521" s="10"/>
      <c r="J521" s="10"/>
    </row>
    <row r="522" s="55" customFormat="true" ht="26.1" hidden="false" customHeight="true" outlineLevel="0" collapsed="false">
      <c r="A522" s="152"/>
      <c r="B522" s="152"/>
      <c r="C522" s="10"/>
      <c r="D522" s="10"/>
      <c r="E522" s="10"/>
      <c r="F522" s="10"/>
      <c r="G522" s="10"/>
      <c r="H522" s="10"/>
      <c r="I522" s="10"/>
      <c r="J522" s="10"/>
    </row>
    <row r="523" s="10" customFormat="true" ht="26.1" hidden="false" customHeight="true" outlineLevel="0" collapsed="false">
      <c r="A523" s="152"/>
      <c r="B523" s="153"/>
      <c r="Q523" s="55"/>
      <c r="R523" s="55"/>
    </row>
    <row r="524" s="55" customFormat="true" ht="26.1" hidden="false" customHeight="true" outlineLevel="0" collapsed="false">
      <c r="A524" s="152"/>
      <c r="B524" s="152"/>
      <c r="C524" s="10"/>
      <c r="D524" s="10"/>
      <c r="E524" s="10"/>
      <c r="F524" s="10"/>
      <c r="G524" s="10"/>
      <c r="H524" s="10"/>
      <c r="I524" s="10"/>
      <c r="J524" s="10"/>
      <c r="Q524" s="10"/>
      <c r="R524" s="10"/>
    </row>
    <row r="525" s="55" customFormat="true" ht="26.1" hidden="false" customHeight="true" outlineLevel="0" collapsed="false">
      <c r="A525" s="152"/>
      <c r="B525" s="153"/>
      <c r="C525" s="10"/>
      <c r="D525" s="10"/>
      <c r="E525" s="10"/>
      <c r="F525" s="10"/>
      <c r="G525" s="10"/>
      <c r="H525" s="10"/>
      <c r="I525" s="10"/>
      <c r="J525" s="10"/>
      <c r="Q525" s="10"/>
      <c r="R525" s="10"/>
    </row>
    <row r="526" s="55" customFormat="true" ht="26.1" hidden="false" customHeight="true" outlineLevel="0" collapsed="false">
      <c r="A526" s="152"/>
      <c r="B526" s="153"/>
      <c r="C526" s="10"/>
      <c r="D526" s="10"/>
      <c r="E526" s="10"/>
      <c r="F526" s="10"/>
      <c r="G526" s="10"/>
      <c r="H526" s="10"/>
      <c r="I526" s="10"/>
      <c r="J526" s="10"/>
    </row>
    <row r="527" s="10" customFormat="true" ht="26.1" hidden="false" customHeight="true" outlineLevel="0" collapsed="false">
      <c r="A527" s="152"/>
      <c r="B527" s="152"/>
      <c r="K527" s="55"/>
      <c r="L527" s="55"/>
      <c r="M527" s="55"/>
      <c r="N527" s="55"/>
      <c r="O527" s="55"/>
      <c r="P527" s="55"/>
    </row>
    <row r="528" s="55" customFormat="true" ht="26.1" hidden="false" customHeight="true" outlineLevel="0" collapsed="false">
      <c r="A528" s="152"/>
      <c r="B528" s="153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</row>
    <row r="529" s="10" customFormat="true" ht="26.1" hidden="false" customHeight="true" outlineLevel="0" collapsed="false">
      <c r="A529" s="152"/>
      <c r="B529" s="153"/>
      <c r="K529" s="55"/>
      <c r="L529" s="55"/>
      <c r="M529" s="55"/>
      <c r="N529" s="55"/>
      <c r="O529" s="55"/>
      <c r="P529" s="55"/>
    </row>
    <row r="530" s="55" customFormat="true" ht="59.25" hidden="false" customHeight="true" outlineLevel="0" collapsed="false">
      <c r="A530" s="152"/>
      <c r="B530" s="153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</row>
    <row r="531" s="55" customFormat="true" ht="33.75" hidden="false" customHeight="true" outlineLevel="0" collapsed="false">
      <c r="A531" s="152"/>
      <c r="B531" s="153"/>
      <c r="C531" s="10"/>
      <c r="D531" s="10"/>
      <c r="E531" s="10"/>
      <c r="F531" s="10"/>
      <c r="G531" s="10"/>
      <c r="H531" s="10"/>
      <c r="I531" s="10"/>
      <c r="J531" s="10"/>
      <c r="Q531" s="10"/>
      <c r="R531" s="10"/>
    </row>
    <row r="532" s="10" customFormat="true" ht="26.1" hidden="false" customHeight="true" outlineLevel="0" collapsed="false">
      <c r="A532" s="152"/>
      <c r="B532" s="152"/>
      <c r="Q532" s="55"/>
      <c r="R532" s="55"/>
    </row>
    <row r="533" s="10" customFormat="true" ht="26.1" hidden="false" customHeight="true" outlineLevel="0" collapsed="false">
      <c r="A533" s="152"/>
      <c r="B533" s="153"/>
      <c r="K533" s="55"/>
      <c r="L533" s="55"/>
      <c r="M533" s="55"/>
      <c r="N533" s="55"/>
      <c r="O533" s="55"/>
      <c r="P533" s="55"/>
      <c r="Q533" s="55"/>
      <c r="R533" s="55"/>
    </row>
    <row r="534" s="10" customFormat="true" ht="26.1" hidden="false" customHeight="true" outlineLevel="0" collapsed="false">
      <c r="A534" s="152"/>
      <c r="B534" s="152"/>
    </row>
    <row r="535" s="10" customFormat="true" ht="26.1" hidden="false" customHeight="true" outlineLevel="0" collapsed="false">
      <c r="A535" s="152"/>
      <c r="B535" s="153"/>
      <c r="Q535" s="55"/>
      <c r="R535" s="55"/>
    </row>
    <row r="536" s="10" customFormat="true" ht="26.1" hidden="false" customHeight="true" outlineLevel="0" collapsed="false">
      <c r="A536" s="152"/>
      <c r="B536" s="152"/>
    </row>
    <row r="537" s="10" customFormat="true" ht="26.1" hidden="false" customHeight="true" outlineLevel="0" collapsed="false">
      <c r="A537" s="152"/>
      <c r="B537" s="153"/>
      <c r="Q537" s="111"/>
      <c r="R537" s="111"/>
    </row>
    <row r="538" s="55" customFormat="true" ht="26.1" hidden="false" customHeight="true" outlineLevel="0" collapsed="false">
      <c r="A538" s="152"/>
      <c r="B538" s="152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</row>
    <row r="539" s="55" customFormat="true" ht="26.1" hidden="false" customHeight="true" outlineLevel="0" collapsed="false">
      <c r="A539" s="152"/>
      <c r="B539" s="152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</row>
    <row r="540" s="55" customFormat="true" ht="26.1" hidden="false" customHeight="true" outlineLevel="0" collapsed="false">
      <c r="A540" s="152"/>
      <c r="B540" s="152"/>
      <c r="C540" s="10"/>
      <c r="D540" s="10"/>
      <c r="E540" s="10"/>
      <c r="F540" s="10"/>
      <c r="G540" s="10"/>
      <c r="H540" s="10"/>
      <c r="I540" s="10"/>
      <c r="J540" s="10"/>
      <c r="Q540" s="10"/>
      <c r="R540" s="10"/>
    </row>
    <row r="541" s="55" customFormat="true" ht="26.1" hidden="false" customHeight="true" outlineLevel="0" collapsed="false">
      <c r="A541" s="152"/>
      <c r="B541" s="152"/>
      <c r="C541" s="10"/>
      <c r="D541" s="10"/>
      <c r="E541" s="10"/>
      <c r="F541" s="10"/>
      <c r="G541" s="10"/>
      <c r="H541" s="10"/>
      <c r="I541" s="10"/>
      <c r="J541" s="10"/>
    </row>
    <row r="542" s="55" customFormat="true" ht="26.1" hidden="false" customHeight="true" outlineLevel="0" collapsed="false">
      <c r="A542" s="152"/>
      <c r="B542" s="152"/>
      <c r="C542" s="10"/>
      <c r="D542" s="10"/>
      <c r="E542" s="10"/>
      <c r="F542" s="10"/>
      <c r="G542" s="10"/>
      <c r="H542" s="10"/>
      <c r="I542" s="10"/>
      <c r="J542" s="10"/>
      <c r="Q542" s="10"/>
      <c r="R542" s="10"/>
    </row>
    <row r="543" s="10" customFormat="true" ht="26.1" hidden="false" customHeight="true" outlineLevel="0" collapsed="false">
      <c r="A543" s="152"/>
      <c r="B543" s="152"/>
      <c r="K543" s="55"/>
      <c r="L543" s="55"/>
      <c r="M543" s="55"/>
      <c r="N543" s="55"/>
      <c r="O543" s="55"/>
      <c r="P543" s="55"/>
      <c r="Q543" s="55"/>
      <c r="R543" s="55"/>
    </row>
    <row r="544" s="55" customFormat="true" ht="26.1" hidden="false" customHeight="true" outlineLevel="0" collapsed="false">
      <c r="A544" s="152"/>
      <c r="B544" s="153"/>
      <c r="C544" s="10"/>
      <c r="D544" s="10"/>
      <c r="E544" s="10"/>
      <c r="F544" s="10"/>
      <c r="G544" s="10"/>
      <c r="H544" s="10"/>
      <c r="I544" s="10"/>
      <c r="J544" s="10"/>
      <c r="Q544" s="10"/>
      <c r="R544" s="10"/>
    </row>
    <row r="545" s="55" customFormat="true" ht="26.1" hidden="false" customHeight="true" outlineLevel="0" collapsed="false">
      <c r="A545" s="152"/>
      <c r="B545" s="153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</row>
    <row r="546" s="55" customFormat="true" ht="26.1" hidden="false" customHeight="true" outlineLevel="0" collapsed="false">
      <c r="A546" s="152"/>
      <c r="B546" s="153"/>
      <c r="C546" s="10"/>
      <c r="D546" s="10"/>
      <c r="E546" s="10"/>
      <c r="F546" s="10"/>
      <c r="G546" s="10"/>
      <c r="H546" s="10"/>
      <c r="I546" s="10"/>
      <c r="J546" s="10"/>
      <c r="Q546" s="10"/>
      <c r="R546" s="10"/>
    </row>
    <row r="547" s="10" customFormat="true" ht="26.1" hidden="false" customHeight="true" outlineLevel="0" collapsed="false">
      <c r="A547" s="152"/>
      <c r="B547" s="153"/>
      <c r="K547" s="55"/>
      <c r="L547" s="55"/>
      <c r="M547" s="55"/>
      <c r="N547" s="55"/>
      <c r="O547" s="55"/>
      <c r="P547" s="55"/>
      <c r="Q547" s="55"/>
      <c r="R547" s="55"/>
    </row>
    <row r="548" s="55" customFormat="true" ht="26.1" hidden="false" customHeight="true" outlineLevel="0" collapsed="false">
      <c r="A548" s="161"/>
      <c r="B548" s="162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58"/>
      <c r="R548" s="58"/>
    </row>
    <row r="549" s="55" customFormat="true" ht="26.1" hidden="false" customHeight="true" outlineLevel="0" collapsed="false">
      <c r="A549" s="172"/>
      <c r="B549" s="172"/>
      <c r="C549" s="10"/>
      <c r="D549" s="10"/>
      <c r="E549" s="10"/>
      <c r="F549" s="10"/>
      <c r="G549" s="10"/>
      <c r="H549" s="10"/>
      <c r="I549" s="10"/>
      <c r="J549" s="10"/>
    </row>
    <row r="550" s="55" customFormat="true" ht="26.1" hidden="false" customHeight="true" outlineLevel="0" collapsed="false">
      <c r="A550" s="172"/>
      <c r="B550" s="203"/>
      <c r="C550" s="10"/>
      <c r="D550" s="10"/>
      <c r="E550" s="10"/>
      <c r="F550" s="10"/>
      <c r="G550" s="10"/>
      <c r="H550" s="10"/>
      <c r="I550" s="10"/>
      <c r="J550" s="10"/>
      <c r="Q550" s="10"/>
      <c r="R550" s="10"/>
    </row>
    <row r="551" s="55" customFormat="true" ht="26.1" hidden="false" customHeight="true" outlineLevel="0" collapsed="false">
      <c r="A551" s="172"/>
      <c r="B551" s="203"/>
      <c r="C551" s="10"/>
      <c r="D551" s="10"/>
      <c r="E551" s="10"/>
      <c r="F551" s="10"/>
      <c r="G551" s="10"/>
      <c r="H551" s="10"/>
      <c r="I551" s="10"/>
      <c r="J551" s="10"/>
    </row>
    <row r="552" s="55" customFormat="true" ht="26.1" hidden="false" customHeight="true" outlineLevel="0" collapsed="false">
      <c r="A552" s="172"/>
      <c r="B552" s="172"/>
      <c r="C552" s="10"/>
      <c r="D552" s="10"/>
      <c r="E552" s="10"/>
      <c r="F552" s="10"/>
      <c r="G552" s="10"/>
      <c r="H552" s="10"/>
      <c r="I552" s="10"/>
      <c r="J552" s="10"/>
    </row>
    <row r="553" s="10" customFormat="true" ht="26.1" hidden="false" customHeight="true" outlineLevel="0" collapsed="false">
      <c r="A553" s="172"/>
      <c r="B553" s="203"/>
      <c r="K553" s="55"/>
      <c r="L553" s="55"/>
      <c r="M553" s="55"/>
      <c r="N553" s="55"/>
      <c r="O553" s="55"/>
      <c r="P553" s="55"/>
      <c r="Q553" s="55"/>
      <c r="R553" s="55"/>
    </row>
    <row r="554" s="10" customFormat="true" ht="30.75" hidden="false" customHeight="true" outlineLevel="0" collapsed="false">
      <c r="A554" s="172"/>
      <c r="B554" s="203"/>
    </row>
    <row r="555" s="55" customFormat="true" ht="26.1" hidden="false" customHeight="true" outlineLevel="0" collapsed="false">
      <c r="A555" s="172"/>
      <c r="B555" s="203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</row>
    <row r="556" s="10" customFormat="true" ht="26.1" hidden="false" customHeight="true" outlineLevel="0" collapsed="false">
      <c r="A556" s="172"/>
      <c r="B556" s="203"/>
      <c r="K556" s="55"/>
      <c r="L556" s="55"/>
      <c r="M556" s="55"/>
      <c r="N556" s="55"/>
      <c r="O556" s="55"/>
      <c r="P556" s="55"/>
      <c r="Q556" s="55"/>
      <c r="R556" s="55"/>
    </row>
    <row r="557" s="55" customFormat="true" ht="26.1" hidden="false" customHeight="true" outlineLevel="0" collapsed="false">
      <c r="A557" s="172"/>
      <c r="B557" s="203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</row>
    <row r="558" s="10" customFormat="true" ht="26.1" hidden="false" customHeight="true" outlineLevel="0" collapsed="false">
      <c r="A558" s="172"/>
      <c r="B558" s="172"/>
      <c r="K558" s="55"/>
      <c r="L558" s="55"/>
      <c r="M558" s="55"/>
      <c r="N558" s="55"/>
      <c r="O558" s="55"/>
      <c r="P558" s="55"/>
    </row>
    <row r="559" s="55" customFormat="true" ht="26.1" hidden="false" customHeight="true" outlineLevel="0" collapsed="false">
      <c r="A559" s="172"/>
      <c r="B559" s="172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</row>
    <row r="560" s="111" customFormat="true" ht="32.25" hidden="false" customHeight="true" outlineLevel="0" collapsed="false">
      <c r="A560" s="172"/>
      <c r="B560" s="203"/>
      <c r="C560" s="10"/>
      <c r="D560" s="10"/>
      <c r="E560" s="10"/>
      <c r="F560" s="10"/>
      <c r="G560" s="10"/>
      <c r="H560" s="10"/>
      <c r="I560" s="10"/>
      <c r="J560" s="10"/>
      <c r="K560" s="55"/>
      <c r="L560" s="55"/>
      <c r="M560" s="55"/>
      <c r="N560" s="55"/>
      <c r="O560" s="55"/>
      <c r="P560" s="55"/>
      <c r="Q560" s="10"/>
      <c r="R560" s="10"/>
    </row>
    <row r="561" s="55" customFormat="true" ht="26.1" hidden="false" customHeight="true" outlineLevel="0" collapsed="false">
      <c r="A561" s="172"/>
      <c r="B561" s="172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</row>
    <row r="562" s="55" customFormat="true" ht="31.5" hidden="false" customHeight="true" outlineLevel="0" collapsed="false">
      <c r="A562" s="172"/>
      <c r="B562" s="203"/>
      <c r="C562" s="10"/>
      <c r="D562" s="10"/>
      <c r="E562" s="10"/>
      <c r="F562" s="10"/>
      <c r="G562" s="10"/>
      <c r="H562" s="10"/>
      <c r="I562" s="10"/>
      <c r="J562" s="10"/>
      <c r="Q562" s="10"/>
      <c r="R562" s="10"/>
    </row>
    <row r="563" s="10" customFormat="true" ht="26.1" hidden="false" customHeight="true" outlineLevel="0" collapsed="false">
      <c r="A563" s="152"/>
      <c r="B563" s="152"/>
      <c r="K563" s="55"/>
      <c r="L563" s="55"/>
      <c r="M563" s="55"/>
      <c r="N563" s="55"/>
      <c r="O563" s="55"/>
      <c r="P563" s="55"/>
      <c r="Q563" s="73"/>
      <c r="R563" s="73"/>
    </row>
    <row r="564" s="55" customFormat="true" ht="26.1" hidden="false" customHeight="true" outlineLevel="0" collapsed="false">
      <c r="A564" s="204"/>
      <c r="B564" s="205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</row>
    <row r="565" s="55" customFormat="true" ht="26.1" hidden="false" customHeight="true" outlineLevel="0" collapsed="false">
      <c r="A565" s="204"/>
      <c r="B565" s="204"/>
      <c r="C565" s="10"/>
      <c r="D565" s="10"/>
      <c r="E565" s="10"/>
      <c r="F565" s="10"/>
      <c r="G565" s="10"/>
      <c r="H565" s="10"/>
      <c r="I565" s="10"/>
      <c r="J565" s="10"/>
    </row>
    <row r="566" s="10" customFormat="true" ht="26.1" hidden="false" customHeight="true" outlineLevel="0" collapsed="false">
      <c r="A566" s="187"/>
      <c r="B566" s="188"/>
      <c r="Q566" s="55"/>
      <c r="R566" s="55"/>
    </row>
    <row r="567" s="10" customFormat="true" ht="26.1" hidden="false" customHeight="true" outlineLevel="0" collapsed="false">
      <c r="A567" s="187"/>
      <c r="B567" s="188"/>
      <c r="I567" s="111"/>
      <c r="J567" s="111"/>
      <c r="K567" s="111"/>
      <c r="L567" s="111"/>
      <c r="M567" s="111"/>
      <c r="N567" s="111"/>
      <c r="O567" s="111"/>
      <c r="P567" s="111"/>
      <c r="Q567" s="55"/>
      <c r="R567" s="55"/>
    </row>
    <row r="568" s="10" customFormat="true" ht="26.1" hidden="false" customHeight="true" outlineLevel="0" collapsed="false">
      <c r="A568" s="161"/>
      <c r="B568" s="161"/>
    </row>
    <row r="569" s="55" customFormat="true" ht="26.1" hidden="false" customHeight="true" outlineLevel="0" collapsed="false">
      <c r="A569" s="161"/>
      <c r="B569" s="162"/>
      <c r="C569" s="10"/>
      <c r="D569" s="10"/>
      <c r="E569" s="10"/>
      <c r="F569" s="10"/>
      <c r="G569" s="10"/>
      <c r="H569" s="10"/>
      <c r="I569" s="10"/>
      <c r="J569" s="10"/>
    </row>
    <row r="570" s="10" customFormat="true" ht="26.1" hidden="false" customHeight="true" outlineLevel="0" collapsed="false">
      <c r="A570" s="161"/>
      <c r="B570" s="161"/>
      <c r="Q570" s="160"/>
      <c r="R570" s="160"/>
    </row>
    <row r="571" s="58" customFormat="true" ht="26.1" hidden="false" customHeight="true" outlineLevel="0" collapsed="false">
      <c r="A571" s="185"/>
      <c r="B571" s="185"/>
      <c r="C571" s="111"/>
      <c r="D571" s="111"/>
      <c r="E571" s="111"/>
      <c r="F571" s="111"/>
      <c r="G571" s="111"/>
      <c r="H571" s="111"/>
      <c r="I571" s="10"/>
      <c r="J571" s="10"/>
      <c r="K571" s="55"/>
      <c r="L571" s="55"/>
      <c r="M571" s="55"/>
      <c r="N571" s="55"/>
      <c r="O571" s="55"/>
      <c r="P571" s="55"/>
      <c r="Q571" s="55"/>
      <c r="R571" s="55"/>
    </row>
    <row r="572" s="55" customFormat="true" ht="26.1" hidden="false" customHeight="true" outlineLevel="0" collapsed="false">
      <c r="A572" s="161"/>
      <c r="B572" s="161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</row>
    <row r="573" s="55" customFormat="true" ht="26.1" hidden="false" customHeight="true" outlineLevel="0" collapsed="false">
      <c r="A573" s="161"/>
      <c r="B573" s="162"/>
      <c r="C573" s="10"/>
      <c r="D573" s="10"/>
      <c r="E573" s="10"/>
      <c r="F573" s="10"/>
      <c r="G573" s="10"/>
      <c r="H573" s="10"/>
      <c r="I573" s="10"/>
      <c r="J573" s="10"/>
      <c r="Q573" s="10"/>
      <c r="R573" s="10"/>
    </row>
    <row r="574" s="10" customFormat="true" ht="26.1" hidden="false" customHeight="true" outlineLevel="0" collapsed="false">
      <c r="A574" s="161"/>
      <c r="B574" s="161"/>
    </row>
    <row r="575" s="10" customFormat="true" ht="31.5" hidden="false" customHeight="true" outlineLevel="0" collapsed="false">
      <c r="A575" s="161"/>
      <c r="B575" s="162"/>
      <c r="K575" s="55"/>
      <c r="L575" s="55"/>
      <c r="M575" s="55"/>
      <c r="N575" s="55"/>
      <c r="O575" s="55"/>
      <c r="P575" s="55"/>
    </row>
    <row r="576" s="10" customFormat="true" ht="30.75" hidden="false" customHeight="true" outlineLevel="0" collapsed="false">
      <c r="A576" s="161"/>
      <c r="B576" s="161"/>
    </row>
    <row r="577" s="55" customFormat="true" ht="30.75" hidden="false" customHeight="true" outlineLevel="0" collapsed="false">
      <c r="A577" s="161"/>
      <c r="B577" s="162"/>
      <c r="C577" s="10"/>
      <c r="D577" s="10"/>
      <c r="E577" s="10"/>
      <c r="F577" s="10"/>
      <c r="G577" s="10"/>
      <c r="H577" s="10"/>
      <c r="I577" s="10"/>
      <c r="J577" s="10"/>
      <c r="Q577" s="10"/>
      <c r="R577" s="10"/>
    </row>
    <row r="578" s="55" customFormat="true" ht="26.1" hidden="false" customHeight="true" outlineLevel="0" collapsed="false">
      <c r="A578" s="161"/>
      <c r="B578" s="161"/>
      <c r="C578" s="10"/>
      <c r="D578" s="10"/>
      <c r="E578" s="10"/>
      <c r="F578" s="10"/>
      <c r="G578" s="10"/>
      <c r="H578" s="10"/>
      <c r="I578" s="10"/>
      <c r="J578" s="10"/>
      <c r="K578" s="206" t="e">
        <f aca="false">#REF!</f>
        <v>#REF!</v>
      </c>
      <c r="L578" s="58"/>
      <c r="M578" s="58"/>
      <c r="N578" s="58"/>
      <c r="O578" s="58"/>
      <c r="P578" s="58"/>
      <c r="Q578" s="10"/>
      <c r="R578" s="10"/>
    </row>
    <row r="579" s="55" customFormat="true" ht="26.1" hidden="false" customHeight="true" outlineLevel="0" collapsed="false">
      <c r="A579" s="161"/>
      <c r="B579" s="162"/>
      <c r="C579" s="10"/>
      <c r="D579" s="10"/>
      <c r="E579" s="10"/>
      <c r="F579" s="10"/>
      <c r="G579" s="10"/>
      <c r="H579" s="10"/>
      <c r="I579" s="10"/>
      <c r="J579" s="10"/>
    </row>
    <row r="580" s="55" customFormat="true" ht="26.1" hidden="false" customHeight="true" outlineLevel="0" collapsed="false">
      <c r="A580" s="161"/>
      <c r="B580" s="161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</row>
    <row r="581" s="55" customFormat="true" ht="26.1" hidden="false" customHeight="true" outlineLevel="0" collapsed="false">
      <c r="A581" s="161"/>
      <c r="B581" s="162"/>
      <c r="C581" s="10"/>
      <c r="D581" s="10"/>
      <c r="E581" s="10"/>
      <c r="F581" s="10"/>
      <c r="G581" s="10"/>
      <c r="H581" s="10"/>
      <c r="I581" s="10"/>
      <c r="J581" s="10"/>
    </row>
    <row r="582" s="10" customFormat="true" ht="26.1" hidden="false" customHeight="true" outlineLevel="0" collapsed="false">
      <c r="A582" s="161"/>
      <c r="B582" s="162"/>
      <c r="K582" s="55"/>
      <c r="L582" s="55"/>
      <c r="M582" s="55"/>
      <c r="N582" s="55"/>
      <c r="O582" s="55"/>
      <c r="P582" s="55"/>
      <c r="Q582" s="55"/>
      <c r="R582" s="55"/>
    </row>
    <row r="583" s="55" customFormat="true" ht="26.1" hidden="false" customHeight="true" outlineLevel="0" collapsed="false">
      <c r="A583" s="161"/>
      <c r="B583" s="162"/>
      <c r="C583" s="10"/>
      <c r="D583" s="10"/>
      <c r="E583" s="10"/>
      <c r="F583" s="10"/>
      <c r="G583" s="10"/>
      <c r="H583" s="10"/>
      <c r="I583" s="10"/>
      <c r="J583" s="10"/>
    </row>
    <row r="584" s="10" customFormat="true" ht="26.1" hidden="false" customHeight="true" outlineLevel="0" collapsed="false">
      <c r="A584" s="161"/>
      <c r="B584" s="161"/>
    </row>
    <row r="585" s="111" customFormat="true" ht="26.1" hidden="false" customHeight="true" outlineLevel="0" collapsed="false">
      <c r="A585" s="161"/>
      <c r="B585" s="162"/>
      <c r="C585" s="10"/>
      <c r="D585" s="10"/>
      <c r="E585" s="10"/>
      <c r="F585" s="10"/>
      <c r="G585" s="10"/>
      <c r="H585" s="10"/>
      <c r="I585" s="10"/>
      <c r="J585" s="10"/>
      <c r="K585" s="55"/>
      <c r="L585" s="55"/>
      <c r="M585" s="55"/>
      <c r="N585" s="55"/>
      <c r="O585" s="55"/>
      <c r="P585" s="55"/>
      <c r="Q585" s="55"/>
      <c r="R585" s="55"/>
      <c r="S585" s="10"/>
      <c r="T585" s="10"/>
      <c r="U585" s="10"/>
    </row>
    <row r="586" s="10" customFormat="true" ht="26.1" hidden="false" customHeight="true" outlineLevel="0" collapsed="false">
      <c r="A586" s="161"/>
      <c r="B586" s="162"/>
      <c r="K586" s="55"/>
      <c r="L586" s="55"/>
      <c r="M586" s="55"/>
      <c r="N586" s="55"/>
      <c r="O586" s="55"/>
      <c r="P586" s="55"/>
      <c r="Q586" s="55"/>
      <c r="R586" s="55"/>
    </row>
    <row r="587" s="55" customFormat="true" ht="26.1" hidden="false" customHeight="true" outlineLevel="0" collapsed="false">
      <c r="A587" s="161"/>
      <c r="B587" s="162"/>
      <c r="C587" s="10"/>
      <c r="D587" s="10"/>
      <c r="E587" s="10"/>
      <c r="F587" s="10"/>
      <c r="G587" s="10"/>
      <c r="H587" s="10"/>
      <c r="I587" s="10"/>
      <c r="J587" s="10"/>
    </row>
    <row r="588" s="55" customFormat="true" ht="26.1" hidden="false" customHeight="true" outlineLevel="0" collapsed="false">
      <c r="A588" s="161"/>
      <c r="B588" s="161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</row>
    <row r="589" s="55" customFormat="true" ht="43.5" hidden="false" customHeight="true" outlineLevel="0" collapsed="false">
      <c r="A589" s="161"/>
      <c r="B589" s="162"/>
      <c r="C589" s="10"/>
      <c r="D589" s="10"/>
      <c r="E589" s="10"/>
      <c r="F589" s="10"/>
      <c r="G589" s="10"/>
      <c r="H589" s="10"/>
      <c r="I589" s="10"/>
      <c r="J589" s="10"/>
    </row>
    <row r="590" s="55" customFormat="true" ht="31.5" hidden="false" customHeight="true" outlineLevel="0" collapsed="false">
      <c r="A590" s="161"/>
      <c r="B590" s="162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</row>
    <row r="591" s="55" customFormat="true" ht="26.1" hidden="false" customHeight="true" outlineLevel="0" collapsed="false">
      <c r="A591" s="161"/>
      <c r="B591" s="162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</row>
    <row r="592" s="10" customFormat="true" ht="26.1" hidden="false" customHeight="true" outlineLevel="0" collapsed="false">
      <c r="A592" s="161"/>
      <c r="B592" s="161"/>
    </row>
    <row r="593" s="55" customFormat="true" ht="26.1" hidden="false" customHeight="true" outlineLevel="0" collapsed="false">
      <c r="A593" s="161"/>
      <c r="B593" s="162"/>
      <c r="C593" s="10"/>
      <c r="D593" s="10"/>
      <c r="E593" s="10"/>
      <c r="F593" s="10"/>
      <c r="G593" s="10"/>
      <c r="H593" s="10"/>
      <c r="I593" s="111"/>
      <c r="J593" s="111"/>
      <c r="K593" s="73"/>
      <c r="L593" s="73"/>
      <c r="M593" s="73"/>
      <c r="N593" s="73"/>
      <c r="O593" s="73"/>
      <c r="P593" s="73"/>
    </row>
    <row r="594" s="10" customFormat="true" ht="26.1" hidden="false" customHeight="true" outlineLevel="0" collapsed="false">
      <c r="A594" s="161"/>
      <c r="B594" s="161"/>
      <c r="K594" s="55"/>
      <c r="L594" s="55"/>
      <c r="M594" s="55"/>
      <c r="N594" s="55"/>
      <c r="O594" s="55"/>
      <c r="P594" s="55"/>
      <c r="S594" s="111"/>
      <c r="T594" s="111"/>
      <c r="U594" s="111"/>
    </row>
    <row r="595" s="55" customFormat="true" ht="33.75" hidden="false" customHeight="true" outlineLevel="0" collapsed="false">
      <c r="A595" s="161"/>
      <c r="B595" s="161"/>
      <c r="C595" s="10"/>
      <c r="D595" s="10"/>
      <c r="E595" s="10"/>
      <c r="F595" s="10"/>
      <c r="G595" s="10"/>
      <c r="H595" s="10"/>
      <c r="I595" s="10"/>
      <c r="J595" s="10"/>
      <c r="Q595" s="10"/>
      <c r="R595" s="10"/>
    </row>
    <row r="596" s="10" customFormat="true" ht="34.5" hidden="false" customHeight="true" outlineLevel="0" collapsed="false">
      <c r="A596" s="161"/>
      <c r="B596" s="161"/>
      <c r="K596" s="55"/>
      <c r="L596" s="55"/>
      <c r="M596" s="55"/>
      <c r="N596" s="55"/>
      <c r="O596" s="55"/>
      <c r="P596" s="55"/>
    </row>
    <row r="597" s="55" customFormat="true" ht="45" hidden="false" customHeight="true" outlineLevel="0" collapsed="false">
      <c r="A597" s="185"/>
      <c r="B597" s="186"/>
      <c r="C597" s="111"/>
      <c r="D597" s="111"/>
      <c r="E597" s="111"/>
      <c r="F597" s="111"/>
      <c r="G597" s="111"/>
      <c r="H597" s="111"/>
      <c r="I597" s="10"/>
      <c r="J597" s="10"/>
    </row>
    <row r="598" s="111" customFormat="true" ht="26.1" hidden="false" customHeight="true" outlineLevel="0" collapsed="false">
      <c r="A598" s="161"/>
      <c r="B598" s="162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</row>
    <row r="599" s="10" customFormat="true" ht="26.1" hidden="false" customHeight="true" outlineLevel="0" collapsed="false">
      <c r="A599" s="161"/>
      <c r="B599" s="162"/>
      <c r="K599" s="55"/>
      <c r="L599" s="55"/>
      <c r="M599" s="55"/>
      <c r="N599" s="55"/>
      <c r="O599" s="55"/>
      <c r="P599" s="55"/>
      <c r="Q599" s="55"/>
      <c r="R599" s="55"/>
    </row>
    <row r="600" s="10" customFormat="true" ht="26.1" hidden="false" customHeight="true" outlineLevel="0" collapsed="false">
      <c r="A600" s="161"/>
      <c r="B600" s="162"/>
      <c r="K600" s="160"/>
      <c r="L600" s="160"/>
      <c r="M600" s="160"/>
      <c r="N600" s="160"/>
      <c r="O600" s="160"/>
      <c r="P600" s="160"/>
      <c r="Q600" s="55"/>
      <c r="R600" s="55"/>
    </row>
    <row r="601" s="10" customFormat="true" ht="26.1" hidden="false" customHeight="true" outlineLevel="0" collapsed="false">
      <c r="A601" s="161"/>
      <c r="B601" s="162"/>
      <c r="K601" s="55"/>
      <c r="L601" s="55"/>
      <c r="M601" s="55"/>
      <c r="N601" s="55"/>
      <c r="O601" s="55"/>
      <c r="P601" s="55"/>
      <c r="Q601" s="55"/>
      <c r="R601" s="55"/>
    </row>
    <row r="602" s="10" customFormat="true" ht="26.1" hidden="false" customHeight="true" outlineLevel="0" collapsed="false">
      <c r="A602" s="161"/>
      <c r="B602" s="161"/>
      <c r="K602" s="55"/>
      <c r="L602" s="55"/>
      <c r="M602" s="55"/>
      <c r="N602" s="55"/>
      <c r="O602" s="55"/>
      <c r="P602" s="55"/>
    </row>
    <row r="603" s="10" customFormat="true" ht="26.1" hidden="false" customHeight="true" outlineLevel="0" collapsed="false">
      <c r="A603" s="161"/>
      <c r="B603" s="162"/>
      <c r="Q603" s="55"/>
      <c r="R603" s="55"/>
    </row>
    <row r="604" s="55" customFormat="true" ht="26.1" hidden="false" customHeight="true" outlineLevel="0" collapsed="false">
      <c r="A604" s="161"/>
      <c r="B604" s="161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</row>
    <row r="605" s="10" customFormat="true" ht="26.1" hidden="false" customHeight="true" outlineLevel="0" collapsed="false">
      <c r="A605" s="161"/>
      <c r="B605" s="162"/>
      <c r="Q605" s="55"/>
      <c r="R605" s="55"/>
    </row>
    <row r="606" s="10" customFormat="true" ht="26.1" hidden="false" customHeight="true" outlineLevel="0" collapsed="false">
      <c r="A606" s="161"/>
      <c r="B606" s="162"/>
      <c r="Q606" s="55"/>
      <c r="R606" s="55"/>
    </row>
    <row r="607" s="55" customFormat="true" ht="26.1" hidden="false" customHeight="true" outlineLevel="0" collapsed="false">
      <c r="A607" s="161"/>
      <c r="B607" s="161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S607" s="73"/>
      <c r="T607" s="73"/>
      <c r="U607" s="73"/>
    </row>
    <row r="608" s="55" customFormat="true" ht="26.1" hidden="false" customHeight="true" outlineLevel="0" collapsed="false">
      <c r="A608" s="161"/>
      <c r="B608" s="161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</row>
    <row r="609" s="73" customFormat="true" ht="26.1" hidden="false" customHeight="true" outlineLevel="0" collapsed="false">
      <c r="A609" s="161"/>
      <c r="B609" s="161"/>
      <c r="C609" s="10"/>
      <c r="D609" s="10"/>
      <c r="E609" s="10"/>
      <c r="F609" s="10"/>
      <c r="G609" s="10"/>
      <c r="H609" s="10"/>
      <c r="I609" s="10"/>
      <c r="J609" s="10"/>
      <c r="K609" s="55"/>
      <c r="L609" s="55"/>
      <c r="M609" s="55"/>
      <c r="N609" s="55"/>
      <c r="O609" s="55"/>
      <c r="P609" s="55"/>
      <c r="Q609" s="10"/>
      <c r="R609" s="10"/>
      <c r="S609" s="55"/>
      <c r="T609" s="55"/>
      <c r="U609" s="55"/>
    </row>
    <row r="610" s="55" customFormat="true" ht="26.1" hidden="false" customHeight="true" outlineLevel="0" collapsed="false">
      <c r="A610" s="161"/>
      <c r="B610" s="161"/>
      <c r="C610" s="10"/>
      <c r="D610" s="10"/>
      <c r="E610" s="10"/>
      <c r="F610" s="10"/>
      <c r="G610" s="10"/>
      <c r="H610" s="10"/>
      <c r="I610" s="10"/>
      <c r="J610" s="10"/>
      <c r="Q610" s="10"/>
      <c r="R610" s="10"/>
    </row>
    <row r="611" s="10" customFormat="true" ht="38.25" hidden="false" customHeight="true" outlineLevel="0" collapsed="false">
      <c r="A611" s="161"/>
      <c r="B611" s="161"/>
      <c r="K611" s="55"/>
      <c r="L611" s="55"/>
      <c r="M611" s="55"/>
      <c r="N611" s="55"/>
      <c r="O611" s="55"/>
      <c r="P611" s="55"/>
      <c r="Q611" s="55"/>
      <c r="R611" s="55"/>
    </row>
    <row r="612" s="55" customFormat="true" ht="26.1" hidden="false" customHeight="true" outlineLevel="0" collapsed="false">
      <c r="A612" s="161"/>
      <c r="B612" s="161"/>
      <c r="C612" s="10"/>
      <c r="D612" s="10"/>
      <c r="E612" s="10"/>
      <c r="F612" s="10"/>
      <c r="G612" s="10"/>
      <c r="H612" s="10"/>
      <c r="I612" s="10"/>
      <c r="J612" s="10"/>
      <c r="Q612" s="10"/>
      <c r="R612" s="10"/>
    </row>
    <row r="613" s="55" customFormat="true" ht="33.75" hidden="false" customHeight="true" outlineLevel="0" collapsed="false">
      <c r="A613" s="161"/>
      <c r="B613" s="162"/>
      <c r="C613" s="10"/>
      <c r="D613" s="10"/>
      <c r="E613" s="10"/>
      <c r="F613" s="10"/>
      <c r="G613" s="10"/>
      <c r="H613" s="10"/>
      <c r="I613" s="111"/>
      <c r="J613" s="111"/>
      <c r="K613" s="73"/>
      <c r="L613" s="73"/>
    </row>
    <row r="614" s="10" customFormat="true" ht="26.1" hidden="false" customHeight="true" outlineLevel="0" collapsed="false">
      <c r="A614" s="161"/>
      <c r="B614" s="162"/>
      <c r="I614" s="111"/>
      <c r="J614" s="111"/>
      <c r="K614" s="111"/>
      <c r="L614" s="111"/>
      <c r="Q614" s="55"/>
      <c r="R614" s="55"/>
    </row>
    <row r="615" s="55" customFormat="true" ht="26.1" hidden="false" customHeight="true" outlineLevel="0" collapsed="false">
      <c r="A615" s="161"/>
      <c r="B615" s="162"/>
      <c r="C615" s="10"/>
      <c r="D615" s="10"/>
      <c r="E615" s="10"/>
      <c r="F615" s="10"/>
      <c r="G615" s="10"/>
      <c r="H615" s="10"/>
      <c r="I615" s="111"/>
      <c r="J615" s="111"/>
      <c r="K615" s="73"/>
      <c r="L615" s="73"/>
    </row>
    <row r="616" s="55" customFormat="true" ht="26.1" hidden="false" customHeight="true" outlineLevel="0" collapsed="false">
      <c r="A616" s="161"/>
      <c r="B616" s="162"/>
      <c r="C616" s="10"/>
      <c r="D616" s="10"/>
      <c r="E616" s="10"/>
      <c r="F616" s="10"/>
      <c r="G616" s="10"/>
      <c r="H616" s="10"/>
      <c r="I616" s="111"/>
      <c r="J616" s="111"/>
      <c r="K616" s="73"/>
      <c r="L616" s="73"/>
    </row>
    <row r="617" s="55" customFormat="true" ht="26.1" hidden="false" customHeight="true" outlineLevel="0" collapsed="false">
      <c r="A617" s="185"/>
      <c r="B617" s="186"/>
      <c r="C617" s="111"/>
      <c r="D617" s="111"/>
      <c r="E617" s="111"/>
      <c r="F617" s="111"/>
      <c r="G617" s="111"/>
      <c r="H617" s="111"/>
      <c r="I617" s="10"/>
      <c r="J617" s="10"/>
      <c r="Q617" s="10"/>
      <c r="R617" s="10"/>
    </row>
    <row r="618" s="55" customFormat="true" ht="26.1" hidden="false" customHeight="true" outlineLevel="0" collapsed="false">
      <c r="A618" s="185"/>
      <c r="B618" s="185"/>
      <c r="C618" s="111"/>
      <c r="D618" s="111"/>
      <c r="E618" s="111"/>
      <c r="F618" s="111"/>
      <c r="G618" s="111"/>
      <c r="H618" s="111"/>
      <c r="I618" s="10"/>
      <c r="J618" s="10"/>
      <c r="K618" s="10"/>
      <c r="L618" s="10"/>
      <c r="M618" s="10"/>
      <c r="N618" s="10"/>
      <c r="O618" s="10"/>
      <c r="P618" s="10"/>
      <c r="S618" s="73"/>
      <c r="T618" s="73"/>
      <c r="U618" s="73"/>
    </row>
    <row r="619" s="55" customFormat="true" ht="26.1" hidden="false" customHeight="true" outlineLevel="0" collapsed="false">
      <c r="A619" s="185"/>
      <c r="B619" s="186"/>
      <c r="C619" s="111"/>
      <c r="D619" s="111"/>
      <c r="E619" s="111"/>
      <c r="F619" s="111"/>
      <c r="G619" s="111"/>
      <c r="H619" s="111"/>
      <c r="I619" s="10"/>
      <c r="J619" s="10"/>
      <c r="Q619" s="10"/>
      <c r="R619" s="10"/>
    </row>
    <row r="620" s="10" customFormat="true" ht="26.1" hidden="false" customHeight="true" outlineLevel="0" collapsed="false">
      <c r="A620" s="185"/>
      <c r="B620" s="186"/>
      <c r="C620" s="111"/>
      <c r="D620" s="111"/>
      <c r="E620" s="111"/>
      <c r="F620" s="111"/>
      <c r="G620" s="111"/>
      <c r="H620" s="111"/>
      <c r="K620" s="55"/>
      <c r="L620" s="55"/>
      <c r="M620" s="55"/>
      <c r="N620" s="55"/>
      <c r="O620" s="55"/>
      <c r="P620" s="55"/>
    </row>
    <row r="621" s="10" customFormat="true" ht="30.75" hidden="false" customHeight="true" outlineLevel="0" collapsed="false">
      <c r="A621" s="161"/>
      <c r="B621" s="162"/>
      <c r="K621" s="55"/>
      <c r="L621" s="55"/>
      <c r="M621" s="55"/>
      <c r="N621" s="55"/>
      <c r="O621" s="55"/>
      <c r="P621" s="55"/>
      <c r="Q621" s="55"/>
      <c r="R621" s="55"/>
    </row>
    <row r="622" s="10" customFormat="true" ht="26.1" hidden="false" customHeight="true" outlineLevel="0" collapsed="false">
      <c r="A622" s="161"/>
      <c r="B622" s="161"/>
      <c r="Q622" s="196"/>
      <c r="R622" s="207"/>
    </row>
    <row r="623" s="55" customFormat="true" ht="26.1" hidden="false" customHeight="true" outlineLevel="0" collapsed="false">
      <c r="A623" s="161"/>
      <c r="B623" s="162"/>
      <c r="C623" s="10"/>
      <c r="D623" s="10"/>
      <c r="E623" s="10"/>
      <c r="F623" s="10"/>
      <c r="G623" s="10"/>
      <c r="H623" s="10"/>
      <c r="I623" s="10"/>
      <c r="J623" s="10"/>
      <c r="Q623" s="199"/>
      <c r="R623" s="199"/>
    </row>
    <row r="624" s="10" customFormat="true" ht="26.1" hidden="false" customHeight="true" outlineLevel="0" collapsed="false">
      <c r="A624" s="161"/>
      <c r="B624" s="162"/>
      <c r="Q624" s="208"/>
      <c r="R624" s="209"/>
    </row>
    <row r="625" s="55" customFormat="true" ht="26.1" hidden="false" customHeight="true" outlineLevel="0" collapsed="false">
      <c r="A625" s="161"/>
      <c r="B625" s="162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208"/>
      <c r="R625" s="209"/>
    </row>
    <row r="626" s="55" customFormat="true" ht="26.1" hidden="false" customHeight="true" outlineLevel="0" collapsed="false">
      <c r="A626" s="161"/>
      <c r="B626" s="161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208"/>
      <c r="R626" s="209"/>
    </row>
    <row r="627" s="55" customFormat="true" ht="26.1" hidden="false" customHeight="true" outlineLevel="0" collapsed="false">
      <c r="A627" s="161"/>
      <c r="B627" s="162"/>
      <c r="C627" s="10"/>
      <c r="D627" s="10"/>
      <c r="E627" s="10"/>
      <c r="F627" s="10"/>
      <c r="G627" s="10"/>
      <c r="H627" s="10"/>
      <c r="I627" s="10"/>
      <c r="J627" s="10"/>
      <c r="Q627" s="210"/>
      <c r="R627" s="211"/>
    </row>
    <row r="628" s="10" customFormat="true" ht="26.1" hidden="false" customHeight="true" outlineLevel="0" collapsed="false">
      <c r="A628" s="212"/>
      <c r="B628" s="212"/>
      <c r="I628" s="213"/>
      <c r="J628" s="213"/>
      <c r="K628" s="213"/>
      <c r="L628" s="213"/>
      <c r="M628" s="213"/>
      <c r="N628" s="213"/>
      <c r="Q628" s="208"/>
      <c r="R628" s="209"/>
    </row>
    <row r="629" s="55" customFormat="true" ht="26.1" hidden="false" customHeight="true" outlineLevel="0" collapsed="false">
      <c r="A629" s="161"/>
      <c r="B629" s="161"/>
      <c r="C629" s="10"/>
      <c r="D629" s="10"/>
      <c r="E629" s="10"/>
      <c r="F629" s="10"/>
      <c r="G629" s="10"/>
      <c r="H629" s="10"/>
      <c r="I629" s="214"/>
      <c r="J629" s="214"/>
      <c r="K629" s="215"/>
      <c r="L629" s="215"/>
      <c r="M629" s="215"/>
      <c r="N629" s="215"/>
      <c r="Q629" s="200"/>
      <c r="R629" s="200"/>
    </row>
    <row r="630" s="10" customFormat="true" ht="26.1" hidden="false" customHeight="true" outlineLevel="0" collapsed="false">
      <c r="A630" s="161"/>
      <c r="B630" s="161"/>
      <c r="I630" s="173"/>
      <c r="J630" s="173"/>
      <c r="K630" s="216"/>
      <c r="L630" s="216"/>
      <c r="M630" s="174"/>
      <c r="N630" s="174"/>
      <c r="O630" s="55"/>
      <c r="P630" s="55"/>
      <c r="Q630" s="199"/>
      <c r="R630" s="199"/>
    </row>
    <row r="631" s="55" customFormat="true" ht="31.5" hidden="false" customHeight="true" outlineLevel="0" collapsed="false">
      <c r="A631" s="161"/>
      <c r="B631" s="162"/>
      <c r="C631" s="10"/>
      <c r="D631" s="10"/>
      <c r="E631" s="10"/>
      <c r="F631" s="10"/>
      <c r="G631" s="10"/>
      <c r="H631" s="10"/>
      <c r="I631" s="173"/>
      <c r="J631" s="173"/>
      <c r="K631" s="216"/>
      <c r="L631" s="216"/>
      <c r="M631" s="174"/>
      <c r="N631" s="174"/>
    </row>
    <row r="632" s="55" customFormat="true" ht="26.1" hidden="false" customHeight="true" outlineLevel="0" collapsed="false">
      <c r="A632" s="161"/>
      <c r="B632" s="161"/>
      <c r="C632" s="217"/>
      <c r="D632" s="217"/>
      <c r="E632" s="195"/>
      <c r="F632" s="218"/>
      <c r="G632" s="219"/>
      <c r="H632" s="213"/>
      <c r="I632" s="161"/>
      <c r="J632" s="161"/>
      <c r="K632" s="185"/>
      <c r="L632" s="185"/>
      <c r="M632" s="161"/>
      <c r="N632" s="161"/>
      <c r="O632" s="10"/>
      <c r="P632" s="10"/>
      <c r="Q632" s="73"/>
      <c r="R632" s="73"/>
    </row>
    <row r="633" customFormat="false" ht="26.1" hidden="false" customHeight="true" outlineLevel="0" collapsed="false">
      <c r="A633" s="161"/>
      <c r="B633" s="162"/>
      <c r="C633" s="214"/>
      <c r="D633" s="214"/>
      <c r="E633" s="214"/>
      <c r="F633" s="214"/>
      <c r="G633" s="214"/>
      <c r="H633" s="214"/>
      <c r="I633" s="158"/>
      <c r="J633" s="158"/>
      <c r="K633" s="159"/>
      <c r="L633" s="159"/>
      <c r="M633" s="159"/>
      <c r="N633" s="159"/>
      <c r="O633" s="55"/>
      <c r="P633" s="55"/>
      <c r="Q633" s="55"/>
      <c r="R633" s="55"/>
    </row>
    <row r="634" s="10" customFormat="true" ht="26.1" hidden="false" customHeight="true" outlineLevel="0" collapsed="false">
      <c r="A634" s="161"/>
      <c r="B634" s="162"/>
      <c r="C634" s="214"/>
      <c r="D634" s="214"/>
      <c r="E634" s="220"/>
      <c r="F634" s="221"/>
      <c r="G634" s="221"/>
      <c r="H634" s="173"/>
      <c r="I634" s="152"/>
      <c r="J634" s="152"/>
      <c r="K634" s="158"/>
      <c r="L634" s="158"/>
      <c r="M634" s="152"/>
      <c r="N634" s="152"/>
    </row>
    <row r="635" customFormat="false" ht="26.1" hidden="false" customHeight="true" outlineLevel="0" collapsed="false">
      <c r="A635" s="161"/>
      <c r="B635" s="162"/>
      <c r="C635" s="214"/>
      <c r="D635" s="214"/>
      <c r="E635" s="220"/>
      <c r="F635" s="221"/>
      <c r="G635" s="221"/>
      <c r="H635" s="173"/>
      <c r="I635" s="152"/>
      <c r="J635" s="152"/>
      <c r="K635" s="159"/>
      <c r="L635" s="159"/>
      <c r="M635" s="153"/>
      <c r="N635" s="153"/>
      <c r="O635" s="55"/>
      <c r="P635" s="55"/>
      <c r="Q635" s="55"/>
      <c r="R635" s="55"/>
    </row>
    <row r="636" s="55" customFormat="true" ht="26.1" hidden="false" customHeight="true" outlineLevel="0" collapsed="false">
      <c r="A636" s="161"/>
      <c r="B636" s="161"/>
      <c r="C636" s="214"/>
      <c r="D636" s="214"/>
      <c r="E636" s="222"/>
      <c r="F636" s="221"/>
      <c r="G636" s="221"/>
      <c r="H636" s="161"/>
      <c r="I636" s="158"/>
      <c r="J636" s="158"/>
      <c r="K636" s="159"/>
      <c r="L636" s="159"/>
      <c r="M636" s="159"/>
      <c r="N636" s="159"/>
      <c r="Q636" s="10"/>
      <c r="R636" s="10"/>
    </row>
    <row r="637" s="10" customFormat="true" ht="26.1" hidden="false" customHeight="true" outlineLevel="0" collapsed="false">
      <c r="A637" s="161"/>
      <c r="B637" s="162"/>
      <c r="C637" s="211"/>
      <c r="D637" s="211"/>
      <c r="E637" s="223"/>
      <c r="F637" s="221"/>
      <c r="G637" s="221"/>
      <c r="H637" s="158"/>
      <c r="I637" s="152"/>
      <c r="J637" s="152"/>
      <c r="K637" s="159"/>
      <c r="L637" s="159"/>
      <c r="M637" s="153"/>
      <c r="N637" s="153"/>
      <c r="O637" s="55"/>
      <c r="P637" s="55"/>
    </row>
    <row r="638" s="55" customFormat="true" ht="26.1" hidden="false" customHeight="true" outlineLevel="0" collapsed="false">
      <c r="A638" s="161"/>
      <c r="B638" s="161"/>
      <c r="C638" s="211"/>
      <c r="D638" s="211"/>
      <c r="E638" s="223"/>
      <c r="F638" s="221"/>
      <c r="G638" s="221"/>
      <c r="H638" s="152"/>
      <c r="I638" s="10"/>
      <c r="J638" s="10"/>
      <c r="K638" s="10"/>
      <c r="L638" s="10"/>
      <c r="M638" s="10"/>
      <c r="N638" s="10"/>
      <c r="O638" s="10"/>
      <c r="P638" s="10"/>
    </row>
    <row r="639" s="55" customFormat="true" ht="26.1" hidden="false" customHeight="true" outlineLevel="0" collapsed="false">
      <c r="A639" s="161"/>
      <c r="B639" s="162"/>
      <c r="C639" s="214"/>
      <c r="D639" s="214"/>
      <c r="E639" s="220"/>
      <c r="F639" s="224"/>
      <c r="G639" s="224"/>
      <c r="H639" s="152"/>
      <c r="I639" s="10"/>
      <c r="J639" s="10"/>
      <c r="K639" s="10"/>
      <c r="L639" s="10"/>
      <c r="M639" s="10"/>
      <c r="N639" s="10"/>
      <c r="O639" s="10"/>
      <c r="P639" s="10"/>
    </row>
    <row r="640" s="10" customFormat="true" ht="26.1" hidden="false" customHeight="true" outlineLevel="0" collapsed="false">
      <c r="A640" s="161"/>
      <c r="B640" s="162"/>
      <c r="C640" s="211"/>
      <c r="D640" s="211"/>
      <c r="E640" s="225"/>
      <c r="F640" s="224"/>
      <c r="G640" s="224"/>
      <c r="H640" s="158"/>
      <c r="Q640" s="55"/>
      <c r="R640" s="55"/>
    </row>
    <row r="641" s="55" customFormat="true" ht="26.1" hidden="false" customHeight="true" outlineLevel="0" collapsed="false">
      <c r="A641" s="161"/>
      <c r="B641" s="162"/>
      <c r="C641" s="214"/>
      <c r="D641" s="214"/>
      <c r="E641" s="222"/>
      <c r="F641" s="226"/>
      <c r="G641" s="226"/>
      <c r="H641" s="152"/>
      <c r="I641" s="10"/>
      <c r="J641" s="10"/>
    </row>
    <row r="642" s="10" customFormat="true" ht="26.1" hidden="false" customHeight="true" outlineLevel="0" collapsed="false">
      <c r="A642" s="161"/>
      <c r="B642" s="161"/>
    </row>
    <row r="643" s="10" customFormat="true" ht="26.1" hidden="false" customHeight="true" outlineLevel="0" collapsed="false">
      <c r="A643" s="161"/>
      <c r="B643" s="161"/>
      <c r="K643" s="55"/>
      <c r="L643" s="55"/>
      <c r="M643" s="55"/>
      <c r="N643" s="55"/>
      <c r="O643" s="55"/>
      <c r="P643" s="55"/>
      <c r="Q643" s="55"/>
      <c r="R643" s="55"/>
    </row>
    <row r="644" s="55" customFormat="true" ht="26.1" hidden="false" customHeight="true" outlineLevel="0" collapsed="false">
      <c r="A644" s="161"/>
      <c r="B644" s="161"/>
      <c r="C644" s="10"/>
      <c r="D644" s="10"/>
      <c r="E644" s="10"/>
      <c r="F644" s="10"/>
      <c r="G644" s="10"/>
      <c r="H644" s="10"/>
      <c r="I644" s="10"/>
      <c r="J644" s="10"/>
      <c r="Q644" s="58"/>
      <c r="R644" s="58"/>
    </row>
    <row r="645" s="10" customFormat="true" ht="26.1" hidden="false" customHeight="true" outlineLevel="0" collapsed="false">
      <c r="A645" s="161"/>
      <c r="B645" s="162"/>
      <c r="K645" s="55"/>
      <c r="L645" s="55"/>
      <c r="M645" s="55"/>
      <c r="N645" s="55"/>
      <c r="O645" s="55"/>
      <c r="P645" s="55"/>
      <c r="Q645" s="55"/>
      <c r="R645" s="55"/>
    </row>
    <row r="646" s="55" customFormat="true" ht="26.1" hidden="false" customHeight="true" outlineLevel="0" collapsed="false">
      <c r="A646" s="161"/>
      <c r="B646" s="161"/>
      <c r="C646" s="10"/>
      <c r="D646" s="10"/>
      <c r="E646" s="10"/>
      <c r="F646" s="10"/>
      <c r="G646" s="10"/>
      <c r="H646" s="10"/>
      <c r="I646" s="10"/>
      <c r="J646" s="10"/>
    </row>
    <row r="647" s="55" customFormat="true" ht="26.1" hidden="false" customHeight="true" outlineLevel="0" collapsed="false">
      <c r="A647" s="161"/>
      <c r="B647" s="162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</row>
    <row r="648" s="10" customFormat="true" ht="26.1" hidden="false" customHeight="true" outlineLevel="0" collapsed="false">
      <c r="A648" s="161"/>
      <c r="B648" s="162"/>
      <c r="K648" s="55"/>
      <c r="L648" s="55"/>
      <c r="M648" s="55"/>
      <c r="N648" s="55"/>
      <c r="O648" s="55"/>
      <c r="P648" s="55"/>
    </row>
    <row r="649" s="55" customFormat="true" ht="26.1" hidden="false" customHeight="true" outlineLevel="0" collapsed="false">
      <c r="A649" s="161"/>
      <c r="B649" s="162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</row>
    <row r="650" s="73" customFormat="true" ht="26.1" hidden="false" customHeight="true" outlineLevel="0" collapsed="false">
      <c r="A650" s="161"/>
      <c r="B650" s="162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</row>
    <row r="651" s="10" customFormat="true" ht="26.1" hidden="false" customHeight="true" outlineLevel="0" collapsed="false">
      <c r="A651" s="152"/>
      <c r="B651" s="152"/>
      <c r="K651" s="55"/>
      <c r="L651" s="55"/>
      <c r="M651" s="55"/>
      <c r="N651" s="55"/>
      <c r="O651" s="55"/>
      <c r="P651" s="55"/>
    </row>
    <row r="652" s="10" customFormat="true" ht="26.1" hidden="false" customHeight="true" outlineLevel="0" collapsed="false">
      <c r="A652" s="152"/>
      <c r="B652" s="153"/>
      <c r="K652" s="227"/>
      <c r="L652" s="227"/>
      <c r="M652" s="227"/>
      <c r="N652" s="197"/>
      <c r="O652" s="196"/>
      <c r="P652" s="196"/>
      <c r="Q652" s="160"/>
      <c r="R652" s="160"/>
    </row>
    <row r="653" s="55" customFormat="true" ht="26.1" hidden="false" customHeight="true" outlineLevel="0" collapsed="false">
      <c r="A653" s="183"/>
      <c r="B653" s="183"/>
      <c r="C653" s="10"/>
      <c r="D653" s="10"/>
      <c r="E653" s="10"/>
      <c r="F653" s="10"/>
      <c r="G653" s="10"/>
      <c r="H653" s="10"/>
      <c r="I653" s="10"/>
      <c r="J653" s="10"/>
      <c r="K653" s="228"/>
      <c r="L653" s="229"/>
      <c r="M653" s="229"/>
      <c r="N653" s="199"/>
      <c r="O653" s="199"/>
      <c r="P653" s="199"/>
      <c r="Q653" s="10"/>
      <c r="R653" s="10"/>
    </row>
    <row r="654" s="55" customFormat="true" ht="26.1" hidden="false" customHeight="true" outlineLevel="0" collapsed="false">
      <c r="A654" s="183"/>
      <c r="B654" s="183"/>
      <c r="C654" s="10"/>
      <c r="D654" s="10"/>
      <c r="E654" s="10"/>
      <c r="F654" s="10"/>
      <c r="G654" s="10"/>
      <c r="H654" s="10"/>
      <c r="I654" s="10"/>
      <c r="J654" s="10"/>
      <c r="K654" s="228"/>
      <c r="L654" s="229"/>
      <c r="M654" s="229"/>
      <c r="N654" s="199"/>
      <c r="O654" s="199"/>
      <c r="P654" s="208"/>
    </row>
    <row r="655" s="10" customFormat="true" ht="26.1" hidden="false" customHeight="true" outlineLevel="0" collapsed="false">
      <c r="A655" s="187"/>
      <c r="B655" s="188"/>
      <c r="K655" s="228"/>
      <c r="L655" s="229"/>
      <c r="M655" s="229"/>
      <c r="N655" s="199"/>
      <c r="O655" s="199"/>
      <c r="P655" s="208"/>
      <c r="Q655" s="55"/>
      <c r="R655" s="55"/>
    </row>
    <row r="656" s="10" customFormat="true" ht="26.1" hidden="false" customHeight="true" outlineLevel="0" collapsed="false">
      <c r="A656" s="187"/>
      <c r="B656" s="188"/>
      <c r="K656" s="228"/>
      <c r="L656" s="229"/>
      <c r="M656" s="229"/>
      <c r="N656" s="199"/>
      <c r="O656" s="199"/>
      <c r="P656" s="208"/>
      <c r="Q656" s="55"/>
      <c r="R656" s="55"/>
    </row>
    <row r="657" s="55" customFormat="true" ht="26.1" hidden="false" customHeight="true" outlineLevel="0" collapsed="false">
      <c r="A657" s="161"/>
      <c r="B657" s="162"/>
      <c r="C657" s="10"/>
      <c r="D657" s="10"/>
      <c r="E657" s="10"/>
      <c r="F657" s="10"/>
      <c r="G657" s="10"/>
      <c r="H657" s="10"/>
      <c r="I657" s="10"/>
      <c r="J657" s="10"/>
      <c r="K657" s="225"/>
      <c r="L657" s="221"/>
      <c r="M657" s="221"/>
      <c r="N657" s="200"/>
      <c r="O657" s="200"/>
      <c r="P657" s="210"/>
    </row>
    <row r="658" s="55" customFormat="true" ht="26.1" hidden="false" customHeight="true" outlineLevel="0" collapsed="false">
      <c r="A658" s="161"/>
      <c r="B658" s="162"/>
      <c r="C658" s="10"/>
      <c r="D658" s="10"/>
      <c r="E658" s="10"/>
      <c r="F658" s="10"/>
      <c r="G658" s="10"/>
      <c r="H658" s="10"/>
      <c r="I658" s="10"/>
      <c r="J658" s="10"/>
      <c r="K658" s="228"/>
      <c r="L658" s="229"/>
      <c r="M658" s="229"/>
      <c r="N658" s="199"/>
      <c r="O658" s="199"/>
      <c r="P658" s="208"/>
    </row>
    <row r="659" s="55" customFormat="true" ht="32.25" hidden="false" customHeight="true" outlineLevel="0" collapsed="false">
      <c r="A659" s="161"/>
      <c r="B659" s="162"/>
      <c r="C659" s="10"/>
      <c r="D659" s="10"/>
      <c r="E659" s="10"/>
      <c r="F659" s="10"/>
      <c r="G659" s="10"/>
      <c r="H659" s="10"/>
      <c r="I659" s="10"/>
      <c r="J659" s="10"/>
      <c r="K659" s="225"/>
      <c r="L659" s="221"/>
      <c r="M659" s="221"/>
      <c r="N659" s="200"/>
      <c r="O659" s="200"/>
      <c r="P659" s="200"/>
      <c r="Q659" s="10"/>
      <c r="R659" s="10"/>
    </row>
    <row r="660" s="73" customFormat="true" ht="26.1" hidden="false" customHeight="true" outlineLevel="0" collapsed="false">
      <c r="A660" s="161"/>
      <c r="B660" s="162"/>
      <c r="C660" s="10"/>
      <c r="D660" s="10"/>
      <c r="E660" s="10"/>
      <c r="F660" s="10"/>
      <c r="G660" s="10"/>
      <c r="H660" s="10"/>
      <c r="I660" s="10"/>
      <c r="J660" s="10"/>
      <c r="K660" s="228"/>
      <c r="L660" s="229"/>
      <c r="M660" s="229"/>
      <c r="N660" s="199"/>
      <c r="O660" s="199"/>
      <c r="P660" s="199"/>
      <c r="Q660" s="55"/>
      <c r="R660" s="55"/>
      <c r="S660" s="55"/>
      <c r="T660" s="55"/>
      <c r="U660" s="55"/>
    </row>
    <row r="661" s="10" customFormat="true" ht="26.1" hidden="false" customHeight="true" outlineLevel="0" collapsed="false">
      <c r="A661" s="161"/>
      <c r="B661" s="161"/>
      <c r="K661" s="55"/>
      <c r="L661" s="55"/>
      <c r="M661" s="55"/>
      <c r="N661" s="55"/>
      <c r="O661" s="55"/>
      <c r="P661" s="55"/>
      <c r="Q661" s="55"/>
      <c r="R661" s="55"/>
    </row>
    <row r="662" s="55" customFormat="true" ht="26.1" hidden="false" customHeight="true" outlineLevel="0" collapsed="false">
      <c r="A662" s="161"/>
      <c r="B662" s="162"/>
      <c r="C662" s="10"/>
      <c r="D662" s="10"/>
      <c r="E662" s="10"/>
      <c r="F662" s="10"/>
      <c r="G662" s="10"/>
      <c r="H662" s="10"/>
      <c r="I662" s="10"/>
      <c r="J662" s="10"/>
      <c r="K662" s="73"/>
      <c r="L662" s="73"/>
      <c r="M662" s="73"/>
      <c r="N662" s="73"/>
      <c r="O662" s="73"/>
      <c r="P662" s="73"/>
      <c r="Q662" s="10"/>
      <c r="R662" s="10"/>
    </row>
    <row r="663" s="10" customFormat="true" ht="26.1" hidden="false" customHeight="true" outlineLevel="0" collapsed="false">
      <c r="A663" s="161"/>
      <c r="B663" s="161"/>
      <c r="K663" s="55"/>
      <c r="L663" s="55"/>
      <c r="M663" s="55"/>
      <c r="N663" s="55"/>
      <c r="O663" s="55"/>
      <c r="P663" s="55"/>
      <c r="Q663" s="55"/>
      <c r="R663" s="55"/>
    </row>
    <row r="664" s="73" customFormat="true" ht="45" hidden="false" customHeight="true" outlineLevel="0" collapsed="false">
      <c r="A664" s="161"/>
      <c r="B664" s="162"/>
      <c r="C664" s="10"/>
      <c r="D664" s="10"/>
      <c r="E664" s="10"/>
      <c r="F664" s="10"/>
      <c r="G664" s="10"/>
      <c r="H664" s="10"/>
      <c r="I664" s="10"/>
      <c r="J664" s="10"/>
      <c r="K664" s="8" t="e">
        <f aca="false">#REF!</f>
        <v>#REF!</v>
      </c>
      <c r="L664" s="10"/>
      <c r="M664" s="10"/>
      <c r="N664" s="10"/>
      <c r="O664" s="10"/>
      <c r="P664" s="10"/>
      <c r="Q664" s="55"/>
      <c r="R664" s="55"/>
      <c r="S664" s="55"/>
      <c r="T664" s="55"/>
      <c r="U664" s="55"/>
    </row>
    <row r="665" s="10" customFormat="true" ht="36.75" hidden="false" customHeight="true" outlineLevel="0" collapsed="false">
      <c r="A665" s="230"/>
      <c r="B665" s="231"/>
      <c r="K665" s="55"/>
      <c r="L665" s="55"/>
      <c r="M665" s="55"/>
      <c r="N665" s="55"/>
      <c r="O665" s="55"/>
      <c r="P665" s="55"/>
      <c r="Q665" s="55"/>
      <c r="R665" s="55"/>
    </row>
    <row r="666" s="55" customFormat="true" ht="45.75" hidden="false" customHeight="true" outlineLevel="0" collapsed="false">
      <c r="A666" s="230"/>
      <c r="B666" s="231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</row>
    <row r="667" s="10" customFormat="true" ht="26.1" hidden="false" customHeight="true" outlineLevel="0" collapsed="false">
      <c r="A667" s="230"/>
      <c r="B667" s="231"/>
      <c r="Q667" s="58"/>
      <c r="R667" s="58"/>
    </row>
    <row r="668" s="10" customFormat="true" ht="26.1" hidden="false" customHeight="true" outlineLevel="0" collapsed="false">
      <c r="A668" s="230"/>
      <c r="B668" s="230"/>
      <c r="K668" s="55"/>
      <c r="L668" s="55"/>
      <c r="M668" s="55"/>
      <c r="N668" s="55"/>
      <c r="O668" s="55"/>
      <c r="P668" s="55"/>
    </row>
    <row r="669" s="10" customFormat="true" ht="26.1" hidden="false" customHeight="true" outlineLevel="0" collapsed="false">
      <c r="A669" s="230"/>
      <c r="B669" s="231"/>
      <c r="K669" s="55"/>
      <c r="L669" s="55"/>
      <c r="M669" s="55"/>
      <c r="N669" s="55"/>
      <c r="O669" s="55"/>
      <c r="P669" s="55"/>
      <c r="S669" s="111"/>
      <c r="T669" s="111"/>
      <c r="U669" s="111"/>
    </row>
    <row r="670" s="10" customFormat="true" ht="26.1" hidden="false" customHeight="true" outlineLevel="0" collapsed="false">
      <c r="A670" s="230"/>
      <c r="B670" s="230"/>
      <c r="K670" s="55"/>
      <c r="L670" s="55"/>
      <c r="M670" s="55"/>
      <c r="N670" s="55"/>
      <c r="O670" s="55"/>
      <c r="P670" s="55"/>
      <c r="Q670" s="55"/>
      <c r="R670" s="55"/>
    </row>
    <row r="671" s="10" customFormat="true" ht="26.1" hidden="false" customHeight="true" outlineLevel="0" collapsed="false">
      <c r="A671" s="230"/>
      <c r="B671" s="230"/>
      <c r="K671" s="55"/>
      <c r="L671" s="55"/>
      <c r="M671" s="55"/>
      <c r="N671" s="55"/>
      <c r="O671" s="55"/>
      <c r="P671" s="55"/>
    </row>
    <row r="672" s="10" customFormat="true" ht="26.1" hidden="false" customHeight="true" outlineLevel="0" collapsed="false">
      <c r="A672" s="230"/>
      <c r="B672" s="231"/>
      <c r="Q672" s="55"/>
      <c r="R672" s="55"/>
    </row>
    <row r="673" s="55" customFormat="true" ht="26.1" hidden="false" customHeight="true" outlineLevel="0" collapsed="false">
      <c r="A673" s="230"/>
      <c r="B673" s="231"/>
      <c r="C673" s="10"/>
      <c r="D673" s="10"/>
      <c r="E673" s="10"/>
      <c r="F673" s="10"/>
      <c r="G673" s="10"/>
      <c r="H673" s="10"/>
      <c r="I673" s="10"/>
      <c r="J673" s="10"/>
      <c r="S673" s="73"/>
      <c r="T673" s="73"/>
      <c r="U673" s="73"/>
    </row>
    <row r="674" s="10" customFormat="true" ht="26.1" hidden="false" customHeight="true" outlineLevel="0" collapsed="false">
      <c r="A674" s="230"/>
      <c r="B674" s="231"/>
      <c r="K674" s="58"/>
      <c r="L674" s="58"/>
      <c r="M674" s="58"/>
      <c r="N674" s="58"/>
      <c r="O674" s="58"/>
      <c r="P674" s="58"/>
    </row>
    <row r="675" s="55" customFormat="true" ht="26.1" hidden="false" customHeight="true" outlineLevel="0" collapsed="false">
      <c r="A675" s="230"/>
      <c r="B675" s="231"/>
      <c r="C675" s="10"/>
      <c r="D675" s="10"/>
      <c r="E675" s="10"/>
      <c r="F675" s="10"/>
      <c r="G675" s="10"/>
      <c r="H675" s="10"/>
      <c r="I675" s="10"/>
      <c r="J675" s="10"/>
      <c r="Q675" s="10"/>
      <c r="R675" s="10"/>
    </row>
    <row r="676" s="55" customFormat="true" ht="26.1" hidden="false" customHeight="true" outlineLevel="0" collapsed="false">
      <c r="A676" s="230"/>
      <c r="B676" s="230"/>
      <c r="C676" s="10"/>
      <c r="D676" s="10"/>
      <c r="E676" s="10"/>
      <c r="F676" s="10"/>
      <c r="G676" s="10"/>
      <c r="H676" s="10"/>
      <c r="I676" s="10"/>
      <c r="J676" s="10"/>
      <c r="Q676" s="10"/>
      <c r="R676" s="10"/>
    </row>
    <row r="677" s="55" customFormat="true" ht="26.1" hidden="false" customHeight="true" outlineLevel="0" collapsed="false">
      <c r="A677" s="230"/>
      <c r="B677" s="231"/>
      <c r="C677" s="10"/>
      <c r="D677" s="10"/>
      <c r="E677" s="10"/>
      <c r="F677" s="10"/>
      <c r="G677" s="10"/>
      <c r="H677" s="10"/>
      <c r="I677" s="10"/>
      <c r="J677" s="10"/>
      <c r="Q677" s="73"/>
      <c r="R677" s="73"/>
    </row>
    <row r="678" s="55" customFormat="true" ht="26.1" hidden="false" customHeight="true" outlineLevel="0" collapsed="false">
      <c r="A678" s="232"/>
      <c r="B678" s="233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</row>
    <row r="679" s="10" customFormat="true" ht="26.1" hidden="false" customHeight="true" outlineLevel="0" collapsed="false">
      <c r="A679" s="230"/>
      <c r="B679" s="231"/>
    </row>
    <row r="680" s="55" customFormat="true" ht="26.1" hidden="false" customHeight="true" outlineLevel="0" collapsed="false">
      <c r="A680" s="230"/>
      <c r="B680" s="231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</row>
    <row r="681" s="55" customFormat="true" ht="26.1" hidden="false" customHeight="true" outlineLevel="0" collapsed="false">
      <c r="A681" s="230"/>
      <c r="B681" s="231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60"/>
      <c r="R681" s="160"/>
    </row>
    <row r="682" s="10" customFormat="true" ht="26.1" hidden="false" customHeight="true" outlineLevel="0" collapsed="false">
      <c r="A682" s="230"/>
      <c r="B682" s="230"/>
      <c r="K682" s="160"/>
      <c r="L682" s="160"/>
      <c r="M682" s="160"/>
      <c r="N682" s="160"/>
      <c r="O682" s="160"/>
      <c r="P682" s="160"/>
      <c r="Q682" s="55"/>
      <c r="R682" s="55"/>
    </row>
    <row r="683" s="55" customFormat="true" ht="26.1" hidden="false" customHeight="true" outlineLevel="0" collapsed="false">
      <c r="A683" s="230"/>
      <c r="B683" s="23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</row>
    <row r="684" s="55" customFormat="true" ht="26.1" hidden="false" customHeight="true" outlineLevel="0" collapsed="false">
      <c r="A684" s="161"/>
      <c r="B684" s="161"/>
      <c r="C684" s="10"/>
      <c r="D684" s="10"/>
      <c r="E684" s="10"/>
      <c r="F684" s="10"/>
      <c r="G684" s="10"/>
      <c r="H684" s="10"/>
      <c r="I684" s="10"/>
      <c r="J684" s="10"/>
      <c r="Q684" s="10"/>
      <c r="R684" s="10"/>
    </row>
    <row r="685" s="55" customFormat="true" ht="26.1" hidden="false" customHeight="true" outlineLevel="0" collapsed="false">
      <c r="A685" s="161"/>
      <c r="B685" s="161"/>
      <c r="C685" s="10"/>
      <c r="D685" s="10"/>
      <c r="E685" s="10"/>
      <c r="F685" s="10"/>
      <c r="G685" s="10"/>
      <c r="H685" s="10"/>
      <c r="I685" s="10"/>
      <c r="J685" s="10"/>
    </row>
    <row r="686" s="55" customFormat="true" ht="26.1" hidden="false" customHeight="true" outlineLevel="0" collapsed="false">
      <c r="A686" s="161"/>
      <c r="B686" s="161"/>
      <c r="C686" s="10"/>
      <c r="D686" s="10"/>
      <c r="E686" s="10"/>
      <c r="F686" s="10"/>
      <c r="G686" s="10"/>
      <c r="H686" s="10"/>
      <c r="I686" s="10"/>
      <c r="J686" s="10"/>
      <c r="Q686" s="10"/>
      <c r="R686" s="10"/>
    </row>
    <row r="687" s="55" customFormat="true" ht="26.1" hidden="false" customHeight="true" outlineLevel="0" collapsed="false">
      <c r="A687" s="161"/>
      <c r="B687" s="161"/>
      <c r="C687" s="10"/>
      <c r="D687" s="10"/>
      <c r="E687" s="10"/>
      <c r="F687" s="10"/>
      <c r="G687" s="10"/>
      <c r="H687" s="10"/>
      <c r="I687" s="10"/>
      <c r="J687" s="10"/>
    </row>
    <row r="688" s="10" customFormat="true" ht="26.1" hidden="false" customHeight="true" outlineLevel="0" collapsed="false">
      <c r="A688" s="161"/>
      <c r="B688" s="162"/>
      <c r="K688" s="55"/>
      <c r="L688" s="55"/>
      <c r="M688" s="55"/>
      <c r="N688" s="55"/>
      <c r="O688" s="55"/>
      <c r="P688" s="55"/>
      <c r="Q688" s="55"/>
      <c r="R688" s="55"/>
    </row>
    <row r="689" s="10" customFormat="true" ht="26.1" hidden="false" customHeight="true" outlineLevel="0" collapsed="false">
      <c r="A689" s="161"/>
      <c r="B689" s="162"/>
    </row>
    <row r="690" s="55" customFormat="true" ht="26.1" hidden="false" customHeight="true" outlineLevel="0" collapsed="false">
      <c r="A690" s="161"/>
      <c r="B690" s="162"/>
      <c r="C690" s="10"/>
      <c r="D690" s="10"/>
      <c r="E690" s="10"/>
      <c r="F690" s="10"/>
      <c r="G690" s="10"/>
      <c r="H690" s="10"/>
      <c r="I690" s="10"/>
      <c r="J690" s="10"/>
    </row>
    <row r="691" s="10" customFormat="true" ht="26.1" hidden="false" customHeight="true" outlineLevel="0" collapsed="false">
      <c r="A691" s="161"/>
      <c r="B691" s="162"/>
      <c r="K691" s="55"/>
      <c r="L691" s="55"/>
      <c r="M691" s="55"/>
      <c r="N691" s="55"/>
      <c r="O691" s="55"/>
      <c r="P691" s="55"/>
    </row>
    <row r="692" s="55" customFormat="true" ht="26.1" hidden="false" customHeight="true" outlineLevel="0" collapsed="false">
      <c r="A692" s="161"/>
      <c r="B692" s="162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</row>
    <row r="693" s="10" customFormat="true" ht="26.1" hidden="false" customHeight="true" outlineLevel="0" collapsed="false">
      <c r="A693" s="161"/>
      <c r="B693" s="161"/>
      <c r="K693" s="55"/>
      <c r="L693" s="55"/>
      <c r="M693" s="55"/>
      <c r="N693" s="55"/>
      <c r="O693" s="55"/>
      <c r="P693" s="55"/>
      <c r="Q693" s="55"/>
      <c r="R693" s="55"/>
    </row>
    <row r="694" s="55" customFormat="true" ht="26.1" hidden="false" customHeight="true" outlineLevel="0" collapsed="false">
      <c r="A694" s="161"/>
      <c r="B694" s="162"/>
      <c r="C694" s="10"/>
      <c r="D694" s="10"/>
      <c r="E694" s="10"/>
      <c r="F694" s="10"/>
      <c r="G694" s="10"/>
      <c r="H694" s="10"/>
      <c r="I694" s="10"/>
      <c r="J694" s="10"/>
      <c r="Q694" s="10"/>
      <c r="R694" s="10"/>
    </row>
    <row r="695" s="10" customFormat="true" ht="26.1" hidden="false" customHeight="true" outlineLevel="0" collapsed="false">
      <c r="A695" s="161"/>
      <c r="B695" s="162"/>
      <c r="K695" s="55"/>
      <c r="L695" s="55"/>
      <c r="M695" s="55"/>
      <c r="N695" s="55"/>
      <c r="O695" s="55"/>
      <c r="P695" s="55"/>
      <c r="Q695" s="55"/>
      <c r="R695" s="55"/>
    </row>
    <row r="696" s="55" customFormat="true" ht="45.75" hidden="false" customHeight="true" outlineLevel="0" collapsed="false">
      <c r="A696" s="161"/>
      <c r="B696" s="161"/>
      <c r="C696" s="10"/>
      <c r="D696" s="10"/>
      <c r="E696" s="10"/>
      <c r="F696" s="10"/>
      <c r="G696" s="10"/>
      <c r="H696" s="10"/>
      <c r="I696" s="10"/>
      <c r="J696" s="10"/>
      <c r="Q696" s="10"/>
      <c r="R696" s="10"/>
    </row>
    <row r="697" s="58" customFormat="true" ht="26.1" hidden="false" customHeight="true" outlineLevel="0" collapsed="false">
      <c r="A697" s="161"/>
      <c r="B697" s="162"/>
      <c r="C697" s="10"/>
      <c r="D697" s="10"/>
      <c r="E697" s="10"/>
      <c r="F697" s="10"/>
      <c r="G697" s="10"/>
      <c r="H697" s="10"/>
      <c r="I697" s="10"/>
      <c r="J697" s="10"/>
      <c r="Q697" s="10"/>
      <c r="R697" s="10"/>
    </row>
    <row r="698" s="10" customFormat="true" ht="26.1" hidden="false" customHeight="true" outlineLevel="0" collapsed="false">
      <c r="A698" s="161"/>
      <c r="B698" s="162"/>
      <c r="Q698" s="55"/>
      <c r="R698" s="55"/>
    </row>
    <row r="699" s="55" customFormat="true" ht="26.1" hidden="false" customHeight="true" outlineLevel="0" collapsed="false">
      <c r="A699" s="161"/>
      <c r="B699" s="162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</row>
    <row r="700" s="10" customFormat="true" ht="26.1" hidden="false" customHeight="true" outlineLevel="0" collapsed="false">
      <c r="A700" s="161"/>
      <c r="B700" s="162"/>
      <c r="K700" s="55"/>
      <c r="L700" s="55"/>
      <c r="M700" s="55"/>
      <c r="N700" s="55"/>
      <c r="O700" s="55"/>
      <c r="P700" s="55"/>
    </row>
    <row r="701" s="111" customFormat="true" ht="26.1" hidden="false" customHeight="true" outlineLevel="0" collapsed="false">
      <c r="A701" s="161"/>
      <c r="B701" s="162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55"/>
      <c r="R701" s="55"/>
    </row>
    <row r="702" s="10" customFormat="true" ht="26.1" hidden="false" customHeight="true" outlineLevel="0" collapsed="false">
      <c r="A702" s="161"/>
      <c r="B702" s="161"/>
      <c r="K702" s="55"/>
      <c r="L702" s="55"/>
      <c r="M702" s="55"/>
      <c r="N702" s="55"/>
      <c r="O702" s="55"/>
      <c r="P702" s="55"/>
      <c r="Q702" s="55"/>
      <c r="R702" s="55"/>
    </row>
    <row r="703" s="55" customFormat="true" ht="26.1" hidden="false" customHeight="true" outlineLevel="0" collapsed="false">
      <c r="A703" s="161"/>
      <c r="B703" s="161"/>
      <c r="C703" s="10"/>
      <c r="D703" s="10"/>
      <c r="E703" s="10"/>
      <c r="F703" s="10"/>
      <c r="G703" s="10"/>
      <c r="H703" s="10"/>
      <c r="I703" s="10"/>
      <c r="J703" s="10"/>
    </row>
    <row r="704" s="10" customFormat="true" ht="26.1" hidden="false" customHeight="true" outlineLevel="0" collapsed="false">
      <c r="A704" s="161"/>
      <c r="B704" s="162"/>
      <c r="Q704" s="111"/>
      <c r="R704" s="111"/>
    </row>
    <row r="705" s="55" customFormat="true" ht="26.1" hidden="false" customHeight="true" outlineLevel="0" collapsed="false">
      <c r="A705" s="161"/>
      <c r="B705" s="161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</row>
    <row r="706" s="55" customFormat="true" ht="26.1" hidden="false" customHeight="true" outlineLevel="0" collapsed="false">
      <c r="A706" s="161"/>
      <c r="B706" s="162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</row>
    <row r="707" s="55" customFormat="true" ht="26.1" hidden="false" customHeight="true" outlineLevel="0" collapsed="false">
      <c r="A707" s="161"/>
      <c r="B707" s="162"/>
      <c r="C707" s="10"/>
      <c r="D707" s="10"/>
      <c r="E707" s="10"/>
      <c r="F707" s="10"/>
      <c r="G707" s="10"/>
      <c r="H707" s="10"/>
      <c r="I707" s="10"/>
      <c r="J707" s="10"/>
      <c r="K707" s="73"/>
      <c r="L707" s="73"/>
      <c r="M707" s="73"/>
      <c r="N707" s="73"/>
      <c r="O707" s="73"/>
      <c r="P707" s="73"/>
      <c r="Q707" s="10"/>
      <c r="R707" s="10"/>
    </row>
    <row r="708" s="55" customFormat="true" ht="42.75" hidden="false" customHeight="true" outlineLevel="0" collapsed="false">
      <c r="A708" s="161"/>
      <c r="B708" s="161"/>
      <c r="C708" s="10"/>
      <c r="D708" s="10"/>
      <c r="E708" s="10"/>
      <c r="F708" s="10"/>
      <c r="G708" s="10"/>
      <c r="H708" s="10"/>
      <c r="I708" s="10"/>
      <c r="J708" s="10"/>
    </row>
    <row r="709" s="10" customFormat="true" ht="42.75" hidden="false" customHeight="true" outlineLevel="0" collapsed="false">
      <c r="A709" s="161"/>
      <c r="B709" s="161"/>
      <c r="Q709" s="55"/>
      <c r="R709" s="55"/>
    </row>
    <row r="710" s="58" customFormat="true" ht="26.1" hidden="false" customHeight="true" outlineLevel="0" collapsed="false">
      <c r="A710" s="161"/>
      <c r="B710" s="161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55"/>
      <c r="R710" s="55"/>
    </row>
    <row r="711" s="10" customFormat="true" ht="26.1" hidden="false" customHeight="true" outlineLevel="0" collapsed="false">
      <c r="A711" s="185"/>
      <c r="B711" s="186"/>
      <c r="K711" s="160"/>
      <c r="L711" s="160"/>
      <c r="M711" s="160"/>
      <c r="N711" s="160"/>
      <c r="O711" s="160"/>
      <c r="P711" s="160"/>
      <c r="Q711" s="55"/>
      <c r="R711" s="55"/>
    </row>
    <row r="712" s="55" customFormat="true" ht="26.1" hidden="false" customHeight="true" outlineLevel="0" collapsed="false">
      <c r="A712" s="161"/>
      <c r="B712" s="162"/>
      <c r="C712" s="10"/>
      <c r="D712" s="10"/>
      <c r="E712" s="10"/>
      <c r="F712" s="10"/>
      <c r="G712" s="10"/>
      <c r="H712" s="10"/>
      <c r="I712" s="10"/>
      <c r="J712" s="10"/>
    </row>
    <row r="713" s="55" customFormat="true" ht="26.1" hidden="false" customHeight="true" outlineLevel="0" collapsed="false">
      <c r="A713" s="161"/>
      <c r="B713" s="161"/>
      <c r="C713" s="10"/>
      <c r="D713" s="10"/>
      <c r="E713" s="10"/>
      <c r="F713" s="10"/>
      <c r="G713" s="10"/>
      <c r="H713" s="10"/>
      <c r="I713" s="10"/>
      <c r="J713" s="10"/>
    </row>
    <row r="714" s="55" customFormat="true" ht="42.75" hidden="false" customHeight="true" outlineLevel="0" collapsed="false">
      <c r="A714" s="161"/>
      <c r="B714" s="161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</row>
    <row r="715" s="10" customFormat="true" ht="42.75" hidden="false" customHeight="true" outlineLevel="0" collapsed="false">
      <c r="A715" s="161"/>
      <c r="B715" s="161"/>
      <c r="K715" s="55"/>
      <c r="L715" s="55"/>
      <c r="M715" s="55"/>
      <c r="N715" s="55"/>
      <c r="O715" s="55"/>
      <c r="P715" s="55"/>
    </row>
    <row r="716" s="55" customFormat="true" ht="26.1" hidden="false" customHeight="true" outlineLevel="0" collapsed="false">
      <c r="A716" s="161"/>
      <c r="B716" s="162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</row>
    <row r="717" s="55" customFormat="true" ht="26.1" hidden="false" customHeight="true" outlineLevel="0" collapsed="false">
      <c r="A717" s="161"/>
      <c r="B717" s="162"/>
      <c r="C717" s="10"/>
      <c r="D717" s="10"/>
      <c r="E717" s="10"/>
      <c r="F717" s="10"/>
      <c r="G717" s="10"/>
      <c r="H717" s="10"/>
      <c r="I717" s="10"/>
      <c r="J717" s="10"/>
    </row>
    <row r="718" s="55" customFormat="true" ht="26.1" hidden="false" customHeight="true" outlineLevel="0" collapsed="false">
      <c r="A718" s="161"/>
      <c r="B718" s="161"/>
      <c r="C718" s="10"/>
      <c r="D718" s="10"/>
      <c r="E718" s="10"/>
      <c r="F718" s="10"/>
      <c r="G718" s="10"/>
      <c r="H718" s="10"/>
      <c r="I718" s="10"/>
      <c r="J718" s="10"/>
    </row>
    <row r="719" s="10" customFormat="true" ht="26.1" hidden="false" customHeight="true" outlineLevel="0" collapsed="false">
      <c r="A719" s="212"/>
      <c r="B719" s="234"/>
    </row>
    <row r="720" s="55" customFormat="true" ht="26.1" hidden="false" customHeight="true" outlineLevel="0" collapsed="false">
      <c r="A720" s="161"/>
      <c r="B720" s="161"/>
      <c r="C720" s="10"/>
      <c r="D720" s="10"/>
      <c r="E720" s="10"/>
      <c r="F720" s="10"/>
      <c r="G720" s="10"/>
      <c r="H720" s="10"/>
      <c r="I720" s="10"/>
      <c r="J720" s="10"/>
    </row>
    <row r="721" s="55" customFormat="true" ht="26.1" hidden="false" customHeight="true" outlineLevel="0" collapsed="false">
      <c r="A721" s="161"/>
      <c r="B721" s="162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</row>
    <row r="722" s="55" customFormat="true" ht="31.5" hidden="false" customHeight="true" outlineLevel="0" collapsed="false">
      <c r="A722" s="161"/>
      <c r="B722" s="162"/>
      <c r="C722" s="10"/>
      <c r="D722" s="10"/>
      <c r="E722" s="10"/>
      <c r="F722" s="10"/>
      <c r="G722" s="10"/>
      <c r="H722" s="10"/>
      <c r="I722" s="10"/>
      <c r="J722" s="10"/>
    </row>
    <row r="723" s="10" customFormat="true" ht="30.75" hidden="false" customHeight="true" outlineLevel="0" collapsed="false">
      <c r="A723" s="161"/>
      <c r="B723" s="161"/>
      <c r="K723" s="55"/>
      <c r="L723" s="55"/>
      <c r="M723" s="55"/>
      <c r="N723" s="55"/>
      <c r="O723" s="55"/>
      <c r="P723" s="55"/>
      <c r="Q723" s="55"/>
      <c r="R723" s="55"/>
    </row>
    <row r="724" s="10" customFormat="true" ht="26.1" hidden="false" customHeight="true" outlineLevel="0" collapsed="false">
      <c r="A724" s="161"/>
      <c r="B724" s="162"/>
    </row>
    <row r="725" s="10" customFormat="true" ht="31.5" hidden="false" customHeight="true" outlineLevel="0" collapsed="false">
      <c r="A725" s="161"/>
      <c r="B725" s="161"/>
      <c r="K725" s="55"/>
      <c r="L725" s="55"/>
      <c r="M725" s="55"/>
      <c r="N725" s="55"/>
      <c r="O725" s="55"/>
      <c r="P725" s="55"/>
    </row>
    <row r="726" s="55" customFormat="true" ht="26.1" hidden="false" customHeight="true" outlineLevel="0" collapsed="false">
      <c r="A726" s="161"/>
      <c r="B726" s="162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</row>
    <row r="727" s="55" customFormat="true" ht="26.1" hidden="false" customHeight="true" outlineLevel="0" collapsed="false">
      <c r="A727" s="161"/>
      <c r="B727" s="162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</row>
    <row r="728" s="55" customFormat="true" ht="32.25" hidden="false" customHeight="true" outlineLevel="0" collapsed="false">
      <c r="A728" s="161"/>
      <c r="B728" s="161"/>
      <c r="C728" s="10"/>
      <c r="D728" s="10"/>
      <c r="E728" s="10"/>
      <c r="F728" s="10"/>
      <c r="G728" s="10"/>
      <c r="H728" s="10"/>
      <c r="I728" s="10"/>
      <c r="J728" s="10"/>
      <c r="Q728" s="10"/>
      <c r="R728" s="10"/>
    </row>
    <row r="729" s="10" customFormat="true" ht="31.5" hidden="false" customHeight="true" outlineLevel="0" collapsed="false">
      <c r="A729" s="161"/>
      <c r="B729" s="162"/>
      <c r="K729" s="55"/>
      <c r="L729" s="55"/>
      <c r="M729" s="55"/>
      <c r="N729" s="55"/>
      <c r="O729" s="55"/>
      <c r="P729" s="55"/>
    </row>
    <row r="730" s="10" customFormat="true" ht="26.1" hidden="false" customHeight="true" outlineLevel="0" collapsed="false">
      <c r="A730" s="161"/>
      <c r="B730" s="161"/>
      <c r="Q730" s="55"/>
      <c r="R730" s="55"/>
    </row>
    <row r="731" s="55" customFormat="true" ht="26.1" hidden="false" customHeight="true" outlineLevel="0" collapsed="false">
      <c r="A731" s="161"/>
      <c r="B731" s="161"/>
      <c r="C731" s="10"/>
      <c r="D731" s="10"/>
      <c r="E731" s="10"/>
      <c r="F731" s="10"/>
      <c r="G731" s="10"/>
      <c r="H731" s="10"/>
      <c r="I731" s="10"/>
      <c r="J731" s="10"/>
    </row>
    <row r="732" s="55" customFormat="true" ht="26.1" hidden="false" customHeight="true" outlineLevel="0" collapsed="false">
      <c r="A732" s="161"/>
      <c r="B732" s="162"/>
      <c r="C732" s="10"/>
      <c r="D732" s="10"/>
      <c r="E732" s="10"/>
      <c r="F732" s="10"/>
      <c r="G732" s="10"/>
      <c r="H732" s="10"/>
      <c r="I732" s="10"/>
      <c r="J732" s="10"/>
    </row>
    <row r="733" s="55" customFormat="true" ht="29.25" hidden="false" customHeight="true" outlineLevel="0" collapsed="false">
      <c r="A733" s="161"/>
      <c r="B733" s="162"/>
      <c r="C733" s="10"/>
      <c r="D733" s="10"/>
      <c r="E733" s="10"/>
      <c r="F733" s="10"/>
      <c r="G733" s="10"/>
      <c r="H733" s="10"/>
      <c r="I733" s="10"/>
      <c r="J733" s="10"/>
    </row>
    <row r="734" s="55" customFormat="true" ht="26.1" hidden="false" customHeight="true" outlineLevel="0" collapsed="false">
      <c r="A734" s="161"/>
      <c r="B734" s="161"/>
      <c r="C734" s="10"/>
      <c r="D734" s="10"/>
      <c r="E734" s="10"/>
      <c r="F734" s="10"/>
      <c r="G734" s="10"/>
      <c r="H734" s="10"/>
      <c r="I734" s="111"/>
      <c r="J734" s="111"/>
      <c r="K734" s="111"/>
      <c r="L734" s="111"/>
      <c r="M734" s="111"/>
      <c r="N734" s="111"/>
      <c r="O734" s="111"/>
      <c r="P734" s="111"/>
    </row>
    <row r="735" s="10" customFormat="true" ht="26.1" hidden="false" customHeight="true" outlineLevel="0" collapsed="false">
      <c r="A735" s="161"/>
      <c r="B735" s="162"/>
      <c r="K735" s="55"/>
      <c r="L735" s="55"/>
      <c r="M735" s="55"/>
      <c r="N735" s="55"/>
      <c r="O735" s="55"/>
      <c r="P735" s="55"/>
    </row>
    <row r="736" s="73" customFormat="true" ht="26.1" hidden="false" customHeight="true" outlineLevel="0" collapsed="false">
      <c r="A736" s="161"/>
      <c r="B736" s="162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55"/>
      <c r="R736" s="55"/>
    </row>
    <row r="737" s="111" customFormat="true" ht="26.1" hidden="false" customHeight="true" outlineLevel="0" collapsed="false">
      <c r="A737" s="161"/>
      <c r="B737" s="162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55"/>
      <c r="R737" s="55"/>
      <c r="S737" s="10"/>
      <c r="T737" s="10"/>
      <c r="U737" s="10"/>
    </row>
    <row r="738" s="55" customFormat="true" ht="40.5" hidden="false" customHeight="true" outlineLevel="0" collapsed="false">
      <c r="A738" s="185"/>
      <c r="B738" s="185"/>
      <c r="C738" s="111"/>
      <c r="D738" s="111"/>
      <c r="E738" s="111"/>
      <c r="F738" s="111"/>
      <c r="G738" s="111"/>
      <c r="H738" s="111"/>
      <c r="I738" s="10"/>
      <c r="J738" s="10"/>
    </row>
    <row r="739" s="55" customFormat="true" ht="43.5" hidden="false" customHeight="true" outlineLevel="0" collapsed="false">
      <c r="A739" s="161"/>
      <c r="B739" s="162"/>
      <c r="C739" s="10"/>
      <c r="D739" s="10"/>
      <c r="E739" s="10"/>
      <c r="F739" s="10"/>
      <c r="G739" s="10"/>
      <c r="H739" s="10"/>
      <c r="I739" s="10"/>
      <c r="J739" s="10"/>
      <c r="Q739" s="10"/>
      <c r="R739" s="10"/>
    </row>
    <row r="740" s="10" customFormat="true" ht="26.1" hidden="false" customHeight="true" outlineLevel="0" collapsed="false">
      <c r="A740" s="161"/>
      <c r="B740" s="161"/>
      <c r="K740" s="55"/>
      <c r="L740" s="55"/>
      <c r="M740" s="55"/>
      <c r="N740" s="55"/>
      <c r="O740" s="55"/>
      <c r="P740" s="55"/>
      <c r="Q740" s="55"/>
      <c r="R740" s="55"/>
    </row>
    <row r="741" s="10" customFormat="true" ht="26.1" hidden="false" customHeight="true" outlineLevel="0" collapsed="false">
      <c r="A741" s="161"/>
      <c r="B741" s="161"/>
      <c r="K741" s="55"/>
      <c r="L741" s="55"/>
      <c r="M741" s="55"/>
      <c r="N741" s="55"/>
      <c r="O741" s="55"/>
      <c r="P741" s="55"/>
      <c r="Q741" s="55"/>
      <c r="R741" s="55"/>
    </row>
    <row r="742" s="10" customFormat="true" ht="26.1" hidden="false" customHeight="true" outlineLevel="0" collapsed="false">
      <c r="A742" s="161"/>
      <c r="B742" s="162"/>
      <c r="K742" s="55"/>
      <c r="L742" s="55"/>
      <c r="M742" s="55"/>
      <c r="N742" s="55"/>
      <c r="O742" s="55"/>
      <c r="P742" s="55"/>
      <c r="Q742" s="55"/>
      <c r="R742" s="55"/>
    </row>
    <row r="743" s="10" customFormat="true" ht="26.1" hidden="false" customHeight="true" outlineLevel="0" collapsed="false">
      <c r="A743" s="152"/>
      <c r="B743" s="153"/>
      <c r="K743" s="55"/>
      <c r="L743" s="55"/>
      <c r="M743" s="55"/>
      <c r="N743" s="55"/>
      <c r="O743" s="55"/>
      <c r="P743" s="55"/>
      <c r="Q743" s="55"/>
      <c r="R743" s="55"/>
    </row>
    <row r="744" s="10" customFormat="true" ht="26.1" hidden="false" customHeight="true" outlineLevel="0" collapsed="false">
      <c r="A744" s="152"/>
      <c r="B744" s="153"/>
      <c r="K744" s="55"/>
      <c r="L744" s="55"/>
      <c r="M744" s="55"/>
      <c r="N744" s="55"/>
      <c r="O744" s="55"/>
      <c r="P744" s="55"/>
      <c r="Q744" s="55"/>
      <c r="R744" s="55"/>
    </row>
    <row r="745" s="10" customFormat="true" ht="26.1" hidden="false" customHeight="true" outlineLevel="0" collapsed="false">
      <c r="A745" s="170"/>
      <c r="B745" s="171"/>
      <c r="K745" s="8" t="e">
        <f aca="false">#REF!</f>
        <v>#REF!</v>
      </c>
    </row>
    <row r="746" s="55" customFormat="true" ht="26.1" hidden="false" customHeight="true" outlineLevel="0" collapsed="false">
      <c r="A746" s="183"/>
      <c r="B746" s="184"/>
      <c r="C746" s="10"/>
      <c r="D746" s="10"/>
      <c r="E746" s="10"/>
      <c r="F746" s="10"/>
      <c r="G746" s="10"/>
      <c r="H746" s="10"/>
      <c r="I746" s="10"/>
      <c r="J746" s="10"/>
      <c r="Q746" s="10"/>
      <c r="R746" s="10"/>
    </row>
    <row r="747" s="55" customFormat="true" ht="26.1" hidden="false" customHeight="true" outlineLevel="0" collapsed="false">
      <c r="A747" s="187"/>
      <c r="B747" s="188"/>
      <c r="C747" s="10"/>
      <c r="D747" s="10"/>
      <c r="E747" s="10"/>
      <c r="F747" s="10"/>
      <c r="G747" s="10"/>
      <c r="H747" s="10"/>
      <c r="I747" s="10"/>
      <c r="J747" s="10"/>
    </row>
    <row r="748" s="55" customFormat="true" ht="26.1" hidden="false" customHeight="true" outlineLevel="0" collapsed="false">
      <c r="A748" s="170"/>
      <c r="B748" s="171"/>
      <c r="C748" s="10"/>
      <c r="D748" s="10"/>
      <c r="E748" s="10"/>
      <c r="F748" s="10"/>
      <c r="G748" s="10"/>
      <c r="H748" s="10"/>
      <c r="I748" s="10"/>
      <c r="J748" s="10"/>
      <c r="Q748" s="10"/>
      <c r="R748" s="10"/>
    </row>
    <row r="749" s="55" customFormat="true" ht="26.1" hidden="false" customHeight="true" outlineLevel="0" collapsed="false">
      <c r="A749" s="161"/>
      <c r="B749" s="161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</row>
    <row r="750" s="55" customFormat="true" ht="26.1" hidden="false" customHeight="true" outlineLevel="0" collapsed="false">
      <c r="A750" s="161"/>
      <c r="B750" s="162"/>
      <c r="C750" s="10"/>
      <c r="D750" s="10"/>
      <c r="E750" s="10"/>
      <c r="F750" s="10"/>
      <c r="G750" s="10"/>
      <c r="H750" s="10"/>
      <c r="I750" s="10"/>
      <c r="J750" s="10"/>
      <c r="Q750" s="10"/>
      <c r="R750" s="10"/>
    </row>
    <row r="751" s="10" customFormat="true" ht="26.1" hidden="false" customHeight="true" outlineLevel="0" collapsed="false">
      <c r="A751" s="161"/>
      <c r="B751" s="162"/>
      <c r="Q751" s="55"/>
      <c r="R751" s="55"/>
    </row>
    <row r="752" s="55" customFormat="true" ht="26.1" hidden="false" customHeight="true" outlineLevel="0" collapsed="false">
      <c r="A752" s="161"/>
      <c r="B752" s="162"/>
      <c r="C752" s="10"/>
      <c r="D752" s="10"/>
      <c r="E752" s="10"/>
      <c r="F752" s="10"/>
      <c r="G752" s="10"/>
      <c r="H752" s="10"/>
      <c r="I752" s="10"/>
      <c r="J752" s="10"/>
      <c r="Q752" s="111"/>
      <c r="R752" s="111"/>
    </row>
    <row r="753" s="10" customFormat="true" ht="26.1" hidden="false" customHeight="true" outlineLevel="0" collapsed="false">
      <c r="A753" s="161"/>
      <c r="B753" s="161"/>
      <c r="K753" s="55"/>
      <c r="L753" s="55"/>
      <c r="M753" s="55"/>
      <c r="N753" s="55"/>
      <c r="O753" s="55"/>
      <c r="P753" s="55"/>
      <c r="Q753" s="55"/>
      <c r="R753" s="55"/>
    </row>
    <row r="754" s="55" customFormat="true" ht="26.1" hidden="false" customHeight="true" outlineLevel="0" collapsed="false">
      <c r="A754" s="161"/>
      <c r="B754" s="162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</row>
    <row r="755" s="10" customFormat="true" ht="26.1" hidden="false" customHeight="true" outlineLevel="0" collapsed="false">
      <c r="A755" s="161"/>
      <c r="B755" s="161"/>
    </row>
    <row r="756" s="55" customFormat="true" ht="26.1" hidden="false" customHeight="true" outlineLevel="0" collapsed="false">
      <c r="A756" s="161"/>
      <c r="B756" s="162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</row>
    <row r="757" s="55" customFormat="true" ht="26.1" hidden="false" customHeight="true" outlineLevel="0" collapsed="false">
      <c r="A757" s="161"/>
      <c r="B757" s="162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</row>
    <row r="758" s="55" customFormat="true" ht="26.1" hidden="false" customHeight="true" outlineLevel="0" collapsed="false">
      <c r="A758" s="161"/>
      <c r="B758" s="161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</row>
    <row r="759" s="55" customFormat="true" ht="26.1" hidden="false" customHeight="true" outlineLevel="0" collapsed="false">
      <c r="A759" s="161" t="n">
        <v>1.2375</v>
      </c>
      <c r="B759" s="161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</row>
    <row r="760" s="10" customFormat="true" ht="26.1" hidden="false" customHeight="true" outlineLevel="0" collapsed="false">
      <c r="A760" s="161"/>
      <c r="B760" s="161"/>
      <c r="K760" s="55"/>
      <c r="L760" s="55"/>
      <c r="M760" s="55"/>
      <c r="N760" s="55"/>
      <c r="O760" s="55"/>
      <c r="P760" s="55"/>
    </row>
    <row r="761" s="55" customFormat="true" ht="26.1" hidden="false" customHeight="true" outlineLevel="0" collapsed="false">
      <c r="A761" s="161"/>
      <c r="B761" s="161"/>
      <c r="C761" s="10"/>
      <c r="D761" s="10"/>
      <c r="E761" s="10"/>
      <c r="F761" s="10"/>
      <c r="G761" s="10"/>
      <c r="H761" s="10"/>
      <c r="I761" s="10"/>
      <c r="J761" s="10"/>
    </row>
    <row r="762" s="55" customFormat="true" ht="26.1" hidden="false" customHeight="true" outlineLevel="0" collapsed="false">
      <c r="A762" s="161"/>
      <c r="B762" s="161"/>
      <c r="C762" s="10"/>
      <c r="D762" s="10"/>
      <c r="E762" s="10"/>
      <c r="F762" s="10"/>
      <c r="G762" s="10"/>
      <c r="H762" s="10"/>
      <c r="I762" s="10"/>
      <c r="J762" s="10"/>
      <c r="Q762" s="10"/>
      <c r="R762" s="10"/>
    </row>
    <row r="763" s="58" customFormat="true" ht="26.1" hidden="false" customHeight="true" outlineLevel="0" collapsed="false">
      <c r="A763" s="161"/>
      <c r="B763" s="161"/>
      <c r="C763" s="10"/>
      <c r="D763" s="10"/>
      <c r="E763" s="10"/>
      <c r="F763" s="10"/>
      <c r="G763" s="10"/>
      <c r="H763" s="10"/>
      <c r="I763" s="10"/>
      <c r="J763" s="10"/>
      <c r="K763" s="55"/>
      <c r="L763" s="55"/>
      <c r="M763" s="55"/>
      <c r="N763" s="55"/>
      <c r="O763" s="55"/>
      <c r="P763" s="55"/>
    </row>
    <row r="764" s="10" customFormat="true" ht="26.1" hidden="false" customHeight="true" outlineLevel="0" collapsed="false">
      <c r="A764" s="161"/>
      <c r="B764" s="162"/>
      <c r="K764" s="55"/>
      <c r="L764" s="55"/>
      <c r="M764" s="55"/>
      <c r="N764" s="55"/>
      <c r="O764" s="55"/>
      <c r="P764" s="55"/>
      <c r="Q764" s="55"/>
      <c r="R764" s="55"/>
    </row>
    <row r="765" s="10" customFormat="true" ht="29.25" hidden="false" customHeight="true" outlineLevel="0" collapsed="false">
      <c r="A765" s="161"/>
      <c r="B765" s="162"/>
      <c r="Q765" s="55"/>
      <c r="R765" s="55"/>
    </row>
    <row r="766" s="55" customFormat="true" ht="26.1" hidden="false" customHeight="true" outlineLevel="0" collapsed="false">
      <c r="A766" s="161"/>
      <c r="B766" s="162"/>
      <c r="C766" s="10"/>
      <c r="D766" s="10"/>
      <c r="E766" s="10"/>
      <c r="F766" s="10"/>
      <c r="G766" s="10"/>
      <c r="H766" s="10"/>
      <c r="I766" s="10"/>
      <c r="J766" s="10"/>
      <c r="Q766" s="10"/>
      <c r="R766" s="10"/>
    </row>
    <row r="767" s="10" customFormat="true" ht="26.1" hidden="false" customHeight="true" outlineLevel="0" collapsed="false">
      <c r="A767" s="161"/>
      <c r="B767" s="162"/>
      <c r="K767" s="55"/>
      <c r="L767" s="55"/>
      <c r="M767" s="55"/>
      <c r="N767" s="55"/>
      <c r="O767" s="55"/>
      <c r="P767" s="55"/>
    </row>
    <row r="768" s="55" customFormat="true" ht="26.1" hidden="false" customHeight="true" outlineLevel="0" collapsed="false">
      <c r="A768" s="161"/>
      <c r="B768" s="162"/>
      <c r="C768" s="10"/>
      <c r="D768" s="10"/>
      <c r="E768" s="10"/>
      <c r="F768" s="10"/>
      <c r="G768" s="10"/>
      <c r="H768" s="10"/>
      <c r="I768" s="10"/>
      <c r="J768" s="10"/>
      <c r="Q768" s="10"/>
      <c r="R768" s="10"/>
    </row>
    <row r="769" s="10" customFormat="true" ht="26.1" hidden="false" customHeight="true" outlineLevel="0" collapsed="false">
      <c r="A769" s="161"/>
      <c r="B769" s="161"/>
      <c r="Q769" s="55"/>
      <c r="R769" s="55"/>
    </row>
    <row r="770" s="55" customFormat="true" ht="26.1" hidden="false" customHeight="true" outlineLevel="0" collapsed="false">
      <c r="A770" s="161"/>
      <c r="B770" s="162"/>
      <c r="C770" s="10"/>
      <c r="D770" s="10"/>
      <c r="E770" s="10"/>
      <c r="F770" s="10"/>
      <c r="G770" s="10"/>
      <c r="H770" s="10"/>
      <c r="I770" s="10"/>
      <c r="J770" s="10"/>
    </row>
    <row r="771" s="10" customFormat="true" ht="26.1" hidden="false" customHeight="true" outlineLevel="0" collapsed="false">
      <c r="A771" s="161"/>
      <c r="B771" s="162"/>
      <c r="K771" s="55"/>
      <c r="L771" s="55"/>
      <c r="M771" s="55"/>
      <c r="N771" s="55"/>
      <c r="O771" s="55"/>
      <c r="P771" s="55"/>
      <c r="Q771" s="55"/>
      <c r="R771" s="55"/>
    </row>
    <row r="772" s="55" customFormat="true" ht="26.1" hidden="false" customHeight="true" outlineLevel="0" collapsed="false">
      <c r="A772" s="161"/>
      <c r="B772" s="162"/>
      <c r="C772" s="10"/>
      <c r="D772" s="10"/>
      <c r="E772" s="10"/>
      <c r="F772" s="10"/>
      <c r="G772" s="10"/>
      <c r="H772" s="10"/>
      <c r="I772" s="10"/>
      <c r="J772" s="10"/>
    </row>
    <row r="773" s="55" customFormat="true" ht="32.25" hidden="false" customHeight="true" outlineLevel="0" collapsed="false">
      <c r="A773" s="161"/>
      <c r="B773" s="161"/>
      <c r="C773" s="10"/>
      <c r="D773" s="10"/>
      <c r="E773" s="10"/>
      <c r="F773" s="10"/>
      <c r="G773" s="10"/>
      <c r="H773" s="10"/>
      <c r="I773" s="10"/>
      <c r="J773" s="10"/>
    </row>
    <row r="774" s="10" customFormat="true" ht="26.1" hidden="false" customHeight="true" outlineLevel="0" collapsed="false">
      <c r="A774" s="161"/>
      <c r="B774" s="162"/>
      <c r="K774" s="55"/>
      <c r="L774" s="55"/>
      <c r="M774" s="55"/>
      <c r="N774" s="55"/>
      <c r="O774" s="55"/>
      <c r="P774" s="55"/>
    </row>
    <row r="775" s="55" customFormat="true" ht="26.1" hidden="false" customHeight="true" outlineLevel="0" collapsed="false">
      <c r="A775" s="161"/>
      <c r="B775" s="162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</row>
    <row r="776" s="10" customFormat="true" ht="26.1" hidden="false" customHeight="true" outlineLevel="0" collapsed="false">
      <c r="A776" s="161"/>
      <c r="B776" s="162"/>
    </row>
    <row r="777" s="55" customFormat="true" ht="26.1" hidden="false" customHeight="true" outlineLevel="0" collapsed="false">
      <c r="A777" s="161"/>
      <c r="B777" s="162"/>
      <c r="C777" s="10"/>
      <c r="D777" s="10"/>
      <c r="E777" s="10"/>
      <c r="F777" s="10"/>
      <c r="G777" s="10"/>
      <c r="H777" s="10"/>
      <c r="I777" s="10"/>
      <c r="J777" s="10"/>
      <c r="Q777" s="10"/>
      <c r="R777" s="10"/>
    </row>
    <row r="778" s="10" customFormat="true" ht="26.1" hidden="false" customHeight="true" outlineLevel="0" collapsed="false">
      <c r="A778" s="161"/>
      <c r="B778" s="162"/>
    </row>
    <row r="779" s="55" customFormat="true" ht="26.1" hidden="false" customHeight="true" outlineLevel="0" collapsed="false">
      <c r="A779" s="161"/>
      <c r="B779" s="161"/>
      <c r="C779" s="10"/>
      <c r="D779" s="10"/>
      <c r="E779" s="10"/>
      <c r="F779" s="10"/>
      <c r="G779" s="10"/>
      <c r="H779" s="10"/>
      <c r="I779" s="10"/>
      <c r="J779" s="10"/>
    </row>
    <row r="780" s="55" customFormat="true" ht="26.1" hidden="false" customHeight="true" outlineLevel="0" collapsed="false">
      <c r="A780" s="161"/>
      <c r="B780" s="161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</row>
    <row r="781" s="10" customFormat="true" ht="26.1" hidden="false" customHeight="true" outlineLevel="0" collapsed="false">
      <c r="A781" s="161"/>
      <c r="B781" s="162"/>
      <c r="K781" s="55"/>
      <c r="L781" s="55"/>
      <c r="M781" s="55"/>
      <c r="N781" s="55"/>
      <c r="O781" s="55"/>
      <c r="P781" s="55"/>
      <c r="Q781" s="55"/>
      <c r="R781" s="55"/>
    </row>
    <row r="782" s="10" customFormat="true" ht="32.25" hidden="false" customHeight="true" outlineLevel="0" collapsed="false">
      <c r="A782" s="161"/>
      <c r="B782" s="161"/>
      <c r="I782" s="111"/>
      <c r="J782" s="111"/>
      <c r="K782" s="111"/>
      <c r="L782" s="111"/>
      <c r="M782" s="111"/>
      <c r="N782" s="111"/>
      <c r="O782" s="111"/>
      <c r="P782" s="111"/>
      <c r="Q782" s="55"/>
      <c r="R782" s="55"/>
    </row>
    <row r="783" s="10" customFormat="true" ht="32.25" hidden="false" customHeight="true" outlineLevel="0" collapsed="false">
      <c r="A783" s="161"/>
      <c r="B783" s="162"/>
      <c r="K783" s="55"/>
      <c r="L783" s="55"/>
      <c r="M783" s="55"/>
      <c r="N783" s="55"/>
      <c r="O783" s="55"/>
      <c r="P783" s="55"/>
      <c r="Q783" s="55"/>
      <c r="R783" s="55"/>
    </row>
    <row r="784" s="55" customFormat="true" ht="32.25" hidden="false" customHeight="true" outlineLevel="0" collapsed="false">
      <c r="A784" s="161"/>
      <c r="B784" s="161"/>
      <c r="C784" s="10"/>
      <c r="D784" s="10"/>
      <c r="E784" s="10"/>
      <c r="F784" s="10"/>
      <c r="G784" s="10"/>
      <c r="H784" s="10"/>
      <c r="I784" s="10"/>
      <c r="J784" s="10"/>
      <c r="Q784" s="10"/>
      <c r="R784" s="10"/>
    </row>
    <row r="785" s="55" customFormat="true" ht="26.1" hidden="false" customHeight="true" outlineLevel="0" collapsed="false">
      <c r="A785" s="161"/>
      <c r="B785" s="162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</row>
    <row r="786" s="55" customFormat="true" ht="26.1" hidden="false" customHeight="true" outlineLevel="0" collapsed="false">
      <c r="A786" s="185"/>
      <c r="B786" s="185"/>
      <c r="C786" s="111"/>
      <c r="D786" s="111"/>
      <c r="E786" s="111"/>
      <c r="F786" s="111"/>
      <c r="G786" s="111"/>
      <c r="H786" s="111"/>
      <c r="I786" s="10"/>
      <c r="J786" s="10"/>
      <c r="Q786" s="111"/>
      <c r="R786" s="111"/>
    </row>
    <row r="787" s="55" customFormat="true" ht="26.1" hidden="false" customHeight="true" outlineLevel="0" collapsed="false">
      <c r="A787" s="161"/>
      <c r="B787" s="162"/>
      <c r="C787" s="10"/>
      <c r="D787" s="10"/>
      <c r="E787" s="10"/>
      <c r="F787" s="10"/>
      <c r="G787" s="10"/>
      <c r="H787" s="10"/>
      <c r="I787" s="10"/>
      <c r="J787" s="10"/>
    </row>
    <row r="788" s="10" customFormat="true" ht="26.1" hidden="false" customHeight="true" outlineLevel="0" collapsed="false">
      <c r="A788" s="161"/>
      <c r="B788" s="162"/>
    </row>
    <row r="789" s="10" customFormat="true" ht="26.1" hidden="false" customHeight="true" outlineLevel="0" collapsed="false">
      <c r="A789" s="161"/>
      <c r="B789" s="161"/>
      <c r="Q789" s="55"/>
      <c r="R789" s="55"/>
    </row>
    <row r="790" s="55" customFormat="true" ht="26.1" hidden="false" customHeight="true" outlineLevel="0" collapsed="false">
      <c r="A790" s="161"/>
      <c r="B790" s="162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</row>
    <row r="791" s="10" customFormat="true" ht="26.1" hidden="false" customHeight="true" outlineLevel="0" collapsed="false">
      <c r="A791" s="161"/>
      <c r="B791" s="162"/>
      <c r="K791" s="55"/>
      <c r="L791" s="55"/>
      <c r="M791" s="55"/>
      <c r="N791" s="55"/>
      <c r="O791" s="55"/>
      <c r="P791" s="55"/>
    </row>
    <row r="792" s="10" customFormat="true" ht="26.1" hidden="false" customHeight="true" outlineLevel="0" collapsed="false">
      <c r="A792" s="161"/>
      <c r="B792" s="161"/>
    </row>
    <row r="793" s="10" customFormat="true" ht="26.1" hidden="false" customHeight="true" outlineLevel="0" collapsed="false">
      <c r="A793" s="161"/>
      <c r="B793" s="161"/>
      <c r="K793" s="58"/>
      <c r="L793" s="58"/>
      <c r="M793" s="58"/>
      <c r="N793" s="58"/>
      <c r="O793" s="58"/>
      <c r="P793" s="58"/>
    </row>
    <row r="794" s="55" customFormat="true" ht="26.1" hidden="false" customHeight="true" outlineLevel="0" collapsed="false">
      <c r="A794" s="161"/>
      <c r="B794" s="161"/>
      <c r="C794" s="10"/>
      <c r="D794" s="10"/>
      <c r="E794" s="10"/>
      <c r="F794" s="10"/>
      <c r="G794" s="10"/>
      <c r="H794" s="10"/>
      <c r="I794" s="10"/>
      <c r="J794" s="10"/>
      <c r="Q794" s="10"/>
      <c r="R794" s="10"/>
    </row>
    <row r="795" s="55" customFormat="true" ht="26.1" hidden="false" customHeight="true" outlineLevel="0" collapsed="false">
      <c r="A795" s="161"/>
      <c r="B795" s="162"/>
      <c r="C795" s="10"/>
      <c r="D795" s="10"/>
      <c r="E795" s="10"/>
      <c r="F795" s="10"/>
      <c r="G795" s="10"/>
      <c r="H795" s="10"/>
      <c r="I795" s="10"/>
      <c r="J795" s="10"/>
      <c r="Q795" s="10"/>
      <c r="R795" s="10"/>
    </row>
    <row r="796" s="10" customFormat="true" ht="26.1" hidden="false" customHeight="true" outlineLevel="0" collapsed="false">
      <c r="A796" s="161"/>
      <c r="B796" s="161"/>
      <c r="Q796" s="55"/>
      <c r="R796" s="55"/>
    </row>
    <row r="797" s="55" customFormat="true" ht="26.1" hidden="false" customHeight="true" outlineLevel="0" collapsed="false">
      <c r="A797" s="161"/>
      <c r="B797" s="162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</row>
    <row r="798" s="55" customFormat="true" ht="26.1" hidden="false" customHeight="true" outlineLevel="0" collapsed="false">
      <c r="A798" s="161"/>
      <c r="B798" s="162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</row>
    <row r="799" s="10" customFormat="true" ht="26.1" hidden="false" customHeight="true" outlineLevel="0" collapsed="false">
      <c r="A799" s="161"/>
      <c r="B799" s="162"/>
      <c r="K799" s="55"/>
      <c r="L799" s="55"/>
      <c r="M799" s="55"/>
      <c r="N799" s="55"/>
      <c r="O799" s="55"/>
      <c r="P799" s="55"/>
      <c r="Q799" s="73"/>
      <c r="R799" s="73"/>
    </row>
    <row r="800" s="55" customFormat="true" ht="47.25" hidden="false" customHeight="true" outlineLevel="0" collapsed="false">
      <c r="A800" s="161"/>
      <c r="B800" s="161"/>
      <c r="C800" s="10"/>
      <c r="D800" s="10"/>
      <c r="E800" s="10"/>
      <c r="F800" s="10"/>
      <c r="G800" s="10"/>
      <c r="H800" s="10"/>
      <c r="I800" s="10"/>
      <c r="J800" s="10"/>
    </row>
    <row r="801" s="10" customFormat="true" ht="47.25" hidden="false" customHeight="true" outlineLevel="0" collapsed="false">
      <c r="A801" s="161"/>
      <c r="B801" s="161"/>
      <c r="K801" s="55"/>
      <c r="L801" s="55"/>
      <c r="M801" s="55"/>
      <c r="N801" s="55"/>
      <c r="O801" s="55"/>
      <c r="P801" s="55"/>
      <c r="Q801" s="55"/>
      <c r="R801" s="55"/>
    </row>
    <row r="802" s="55" customFormat="true" ht="26.1" hidden="false" customHeight="true" outlineLevel="0" collapsed="false">
      <c r="A802" s="161"/>
      <c r="B802" s="161"/>
      <c r="C802" s="10"/>
      <c r="D802" s="10"/>
      <c r="E802" s="10"/>
      <c r="F802" s="10"/>
      <c r="G802" s="10"/>
      <c r="H802" s="10"/>
      <c r="I802" s="10"/>
      <c r="J802" s="10"/>
    </row>
    <row r="803" s="55" customFormat="true" ht="26.1" hidden="false" customHeight="true" outlineLevel="0" collapsed="false">
      <c r="A803" s="161"/>
      <c r="B803" s="162"/>
      <c r="C803" s="10"/>
      <c r="D803" s="10"/>
      <c r="E803" s="10"/>
      <c r="F803" s="10"/>
      <c r="G803" s="10"/>
      <c r="H803" s="10"/>
      <c r="I803" s="10"/>
      <c r="J803" s="10"/>
      <c r="Q803" s="10"/>
      <c r="R803" s="10"/>
    </row>
    <row r="804" s="55" customFormat="true" ht="26.1" hidden="false" customHeight="true" outlineLevel="0" collapsed="false">
      <c r="A804" s="161"/>
      <c r="B804" s="162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</row>
    <row r="805" s="55" customFormat="true" ht="45.75" hidden="false" customHeight="true" outlineLevel="0" collapsed="false">
      <c r="A805" s="161"/>
      <c r="B805" s="162"/>
      <c r="C805" s="10"/>
      <c r="D805" s="10"/>
      <c r="E805" s="10"/>
      <c r="F805" s="10"/>
      <c r="G805" s="10"/>
      <c r="H805" s="10"/>
      <c r="I805" s="10"/>
      <c r="J805" s="10"/>
    </row>
    <row r="806" s="55" customFormat="true" ht="34.5" hidden="false" customHeight="true" outlineLevel="0" collapsed="false">
      <c r="A806" s="161"/>
      <c r="B806" s="162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</row>
    <row r="807" s="55" customFormat="true" ht="26.1" hidden="false" customHeight="true" outlineLevel="0" collapsed="false">
      <c r="A807" s="161"/>
      <c r="B807" s="162"/>
      <c r="C807" s="10"/>
      <c r="D807" s="10"/>
      <c r="E807" s="10"/>
      <c r="F807" s="10"/>
      <c r="G807" s="10"/>
      <c r="H807" s="10"/>
      <c r="I807" s="111"/>
      <c r="J807" s="111"/>
      <c r="K807" s="10"/>
      <c r="L807" s="10"/>
      <c r="M807" s="10"/>
      <c r="N807" s="10"/>
      <c r="O807" s="10"/>
      <c r="P807" s="10"/>
    </row>
    <row r="808" s="10" customFormat="true" ht="26.1" hidden="false" customHeight="true" outlineLevel="0" collapsed="false">
      <c r="A808" s="161"/>
      <c r="B808" s="161"/>
      <c r="Q808" s="55"/>
      <c r="R808" s="55"/>
    </row>
    <row r="809" s="58" customFormat="true" ht="26.1" hidden="false" customHeight="true" outlineLevel="0" collapsed="false">
      <c r="A809" s="161"/>
      <c r="B809" s="162"/>
      <c r="C809" s="10"/>
      <c r="D809" s="10"/>
      <c r="E809" s="10"/>
      <c r="F809" s="10"/>
      <c r="G809" s="10"/>
      <c r="H809" s="10"/>
      <c r="I809" s="10"/>
      <c r="J809" s="10"/>
      <c r="K809" s="55"/>
      <c r="L809" s="55"/>
      <c r="M809" s="55"/>
      <c r="N809" s="55"/>
      <c r="O809" s="55"/>
      <c r="P809" s="55"/>
      <c r="Q809" s="55"/>
      <c r="R809" s="55"/>
    </row>
    <row r="810" s="10" customFormat="true" ht="31.5" hidden="false" customHeight="true" outlineLevel="0" collapsed="false">
      <c r="A810" s="161"/>
      <c r="B810" s="161"/>
      <c r="K810" s="55"/>
      <c r="L810" s="55"/>
      <c r="M810" s="55"/>
      <c r="N810" s="55"/>
      <c r="O810" s="55"/>
      <c r="P810" s="55"/>
      <c r="Q810" s="73"/>
      <c r="R810" s="73"/>
    </row>
    <row r="811" s="55" customFormat="true" ht="34.5" hidden="false" customHeight="true" outlineLevel="0" collapsed="false">
      <c r="A811" s="185"/>
      <c r="B811" s="185"/>
      <c r="C811" s="111"/>
      <c r="D811" s="111"/>
      <c r="E811" s="111"/>
      <c r="F811" s="111"/>
      <c r="G811" s="111"/>
      <c r="H811" s="111"/>
      <c r="I811" s="10"/>
      <c r="J811" s="10"/>
    </row>
    <row r="812" s="55" customFormat="true" ht="33.75" hidden="false" customHeight="true" outlineLevel="0" collapsed="false">
      <c r="A812" s="161"/>
      <c r="B812" s="161"/>
      <c r="C812" s="10"/>
      <c r="D812" s="10"/>
      <c r="E812" s="10"/>
      <c r="F812" s="10"/>
      <c r="G812" s="10"/>
      <c r="H812" s="10"/>
      <c r="I812" s="10"/>
      <c r="J812" s="10"/>
      <c r="Q812" s="10"/>
      <c r="R812" s="10"/>
    </row>
    <row r="813" s="10" customFormat="true" ht="32.25" hidden="false" customHeight="true" outlineLevel="0" collapsed="false">
      <c r="A813" s="161"/>
      <c r="B813" s="162"/>
      <c r="K813" s="55"/>
      <c r="L813" s="55"/>
      <c r="M813" s="55"/>
      <c r="N813" s="55"/>
      <c r="O813" s="55"/>
      <c r="P813" s="55"/>
    </row>
    <row r="814" s="10" customFormat="true" ht="37.5" hidden="false" customHeight="true" outlineLevel="0" collapsed="false">
      <c r="A814" s="161"/>
      <c r="B814" s="162"/>
    </row>
    <row r="815" s="10" customFormat="true" ht="26.25" hidden="false" customHeight="true" outlineLevel="0" collapsed="false">
      <c r="A815" s="161"/>
      <c r="B815" s="162"/>
      <c r="K815" s="55"/>
      <c r="L815" s="55"/>
      <c r="M815" s="55"/>
      <c r="N815" s="55"/>
      <c r="O815" s="55"/>
      <c r="P815" s="55"/>
      <c r="Q815" s="55"/>
      <c r="R815" s="55"/>
    </row>
    <row r="816" s="10" customFormat="true" ht="30.75" hidden="false" customHeight="true" outlineLevel="0" collapsed="false">
      <c r="A816" s="161"/>
      <c r="B816" s="162"/>
      <c r="K816" s="111"/>
      <c r="L816" s="111"/>
      <c r="M816" s="111"/>
      <c r="N816" s="111"/>
      <c r="O816" s="111"/>
      <c r="P816" s="111"/>
    </row>
    <row r="817" s="10" customFormat="true" ht="35.25" hidden="false" customHeight="true" outlineLevel="0" collapsed="false">
      <c r="A817" s="161"/>
      <c r="B817" s="162"/>
      <c r="K817" s="55"/>
      <c r="L817" s="55"/>
      <c r="M817" s="55"/>
      <c r="N817" s="55"/>
      <c r="O817" s="55"/>
      <c r="P817" s="55"/>
      <c r="Q817" s="55"/>
      <c r="R817" s="55"/>
    </row>
    <row r="818" s="10" customFormat="true" ht="24.95" hidden="false" customHeight="true" outlineLevel="0" collapsed="false">
      <c r="A818" s="161"/>
      <c r="B818" s="161"/>
      <c r="Q818" s="55"/>
      <c r="R818" s="55"/>
    </row>
    <row r="819" s="10" customFormat="true" ht="24.95" hidden="false" customHeight="true" outlineLevel="0" collapsed="false">
      <c r="A819" s="172"/>
      <c r="B819" s="203"/>
      <c r="K819" s="55"/>
      <c r="L819" s="55"/>
      <c r="M819" s="55"/>
      <c r="N819" s="55"/>
      <c r="O819" s="55"/>
      <c r="P819" s="55"/>
      <c r="Q819" s="55"/>
      <c r="R819" s="55"/>
    </row>
    <row r="820" s="55" customFormat="true" ht="24.95" hidden="false" customHeight="true" outlineLevel="0" collapsed="false">
      <c r="A820" s="152"/>
      <c r="B820" s="152"/>
      <c r="C820" s="10"/>
      <c r="D820" s="10"/>
      <c r="E820" s="10"/>
      <c r="F820" s="10"/>
      <c r="G820" s="10"/>
      <c r="H820" s="10"/>
      <c r="I820" s="235"/>
      <c r="J820" s="235"/>
      <c r="K820" s="10"/>
      <c r="L820" s="10"/>
      <c r="M820" s="10"/>
      <c r="N820" s="10"/>
      <c r="O820" s="10"/>
      <c r="P820" s="10"/>
      <c r="Q820" s="10"/>
      <c r="R820" s="10"/>
    </row>
    <row r="821" s="10" customFormat="true" ht="24.95" hidden="false" customHeight="true" outlineLevel="0" collapsed="false">
      <c r="A821" s="168"/>
      <c r="B821" s="169"/>
      <c r="Q821" s="55"/>
      <c r="R821" s="55"/>
    </row>
    <row r="822" s="10" customFormat="true" ht="24.95" hidden="false" customHeight="true" outlineLevel="0" collapsed="false">
      <c r="A822" s="172"/>
      <c r="B822" s="172"/>
    </row>
    <row r="823" s="10" customFormat="true" ht="24.95" hidden="false" customHeight="true" outlineLevel="0" collapsed="false">
      <c r="A823" s="172"/>
      <c r="B823" s="203"/>
      <c r="Q823" s="55"/>
      <c r="R823" s="55"/>
    </row>
    <row r="824" s="10" customFormat="true" ht="24.95" hidden="false" customHeight="true" outlineLevel="0" collapsed="false">
      <c r="A824" s="236"/>
      <c r="B824" s="236"/>
      <c r="C824" s="235"/>
      <c r="D824" s="235"/>
      <c r="E824" s="235"/>
      <c r="F824" s="235"/>
      <c r="G824" s="235"/>
      <c r="H824" s="235"/>
      <c r="Q824" s="55"/>
      <c r="R824" s="55"/>
    </row>
    <row r="825" s="10" customFormat="true" ht="24.95" hidden="false" customHeight="true" outlineLevel="0" collapsed="false">
      <c r="A825" s="170"/>
      <c r="B825" s="170"/>
    </row>
    <row r="826" s="160" customFormat="true" ht="24.95" hidden="false" customHeight="true" outlineLevel="0" collapsed="false">
      <c r="A826" s="161"/>
      <c r="B826" s="161"/>
      <c r="C826" s="10"/>
      <c r="D826" s="10"/>
      <c r="E826" s="10"/>
      <c r="F826" s="10"/>
      <c r="G826" s="10"/>
      <c r="H826" s="10"/>
      <c r="I826" s="10"/>
      <c r="J826" s="10"/>
      <c r="K826" s="55"/>
      <c r="L826" s="55"/>
      <c r="M826" s="55"/>
      <c r="N826" s="55"/>
      <c r="O826" s="55"/>
      <c r="P826" s="55"/>
      <c r="Q826" s="10"/>
      <c r="R826" s="10"/>
    </row>
    <row r="827" s="10" customFormat="true" ht="24.95" hidden="false" customHeight="true" outlineLevel="0" collapsed="false">
      <c r="A827" s="161"/>
      <c r="B827" s="161"/>
    </row>
    <row r="828" s="10" customFormat="true" ht="24.95" hidden="false" customHeight="true" outlineLevel="0" collapsed="false">
      <c r="A828" s="161"/>
      <c r="B828" s="161"/>
      <c r="Q828" s="55"/>
      <c r="R828" s="55"/>
    </row>
    <row r="829" s="10" customFormat="true" ht="24.95" hidden="false" customHeight="true" outlineLevel="0" collapsed="false">
      <c r="A829" s="161"/>
      <c r="B829" s="161"/>
      <c r="K829" s="73"/>
      <c r="L829" s="73"/>
      <c r="M829" s="73"/>
      <c r="N829" s="73"/>
      <c r="O829" s="73"/>
      <c r="P829" s="73"/>
    </row>
    <row r="830" s="10" customFormat="true" ht="24.95" hidden="false" customHeight="true" outlineLevel="0" collapsed="false">
      <c r="A830" s="161"/>
      <c r="B830" s="162"/>
      <c r="K830" s="55"/>
      <c r="L830" s="55"/>
      <c r="M830" s="55"/>
      <c r="N830" s="55"/>
      <c r="O830" s="55"/>
      <c r="P830" s="55"/>
      <c r="Q830" s="55"/>
      <c r="R830" s="55"/>
      <c r="S830" s="111"/>
      <c r="T830" s="111"/>
      <c r="U830" s="111"/>
    </row>
    <row r="831" s="10" customFormat="true" ht="24.95" hidden="false" customHeight="true" outlineLevel="0" collapsed="false">
      <c r="A831" s="161"/>
      <c r="B831" s="161"/>
      <c r="I831" s="111"/>
      <c r="J831" s="111"/>
      <c r="K831" s="55"/>
      <c r="L831" s="55"/>
      <c r="M831" s="55"/>
      <c r="N831" s="55"/>
      <c r="O831" s="55"/>
      <c r="P831" s="55"/>
      <c r="Q831" s="55"/>
      <c r="R831" s="55"/>
    </row>
    <row r="832" s="10" customFormat="true" ht="24.95" hidden="false" customHeight="true" outlineLevel="0" collapsed="false">
      <c r="A832" s="161"/>
      <c r="B832" s="161"/>
      <c r="K832" s="55"/>
      <c r="L832" s="55"/>
      <c r="M832" s="55"/>
      <c r="N832" s="55"/>
      <c r="O832" s="55"/>
      <c r="P832" s="55"/>
    </row>
    <row r="833" s="10" customFormat="true" ht="24.95" hidden="false" customHeight="true" outlineLevel="0" collapsed="false">
      <c r="A833" s="161"/>
      <c r="B833" s="162"/>
      <c r="Q833" s="55"/>
      <c r="R833" s="55"/>
    </row>
    <row r="834" s="10" customFormat="true" ht="24.95" hidden="false" customHeight="true" outlineLevel="0" collapsed="false">
      <c r="A834" s="161"/>
      <c r="B834" s="162"/>
      <c r="K834" s="165" t="e">
        <f aca="false">#REF!</f>
        <v>#REF!</v>
      </c>
      <c r="L834" s="55"/>
      <c r="M834" s="55"/>
      <c r="N834" s="55"/>
      <c r="O834" s="55"/>
      <c r="P834" s="55"/>
    </row>
    <row r="835" s="10" customFormat="true" ht="24.95" hidden="false" customHeight="true" outlineLevel="0" collapsed="false">
      <c r="A835" s="185"/>
      <c r="B835" s="186"/>
      <c r="C835" s="111"/>
      <c r="D835" s="111"/>
      <c r="E835" s="111"/>
      <c r="F835" s="111"/>
      <c r="G835" s="111"/>
      <c r="H835" s="111"/>
      <c r="K835" s="55"/>
      <c r="L835" s="55"/>
      <c r="M835" s="55"/>
      <c r="N835" s="55"/>
      <c r="O835" s="55"/>
      <c r="P835" s="55"/>
    </row>
    <row r="836" s="160" customFormat="true" ht="24.95" hidden="false" customHeight="true" outlineLevel="0" collapsed="false">
      <c r="A836" s="161"/>
      <c r="B836" s="162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55"/>
      <c r="R836" s="55"/>
    </row>
    <row r="837" s="10" customFormat="true" ht="24.95" hidden="false" customHeight="true" outlineLevel="0" collapsed="false">
      <c r="A837" s="161"/>
      <c r="B837" s="161"/>
      <c r="K837" s="55"/>
      <c r="L837" s="55"/>
      <c r="M837" s="55"/>
      <c r="N837" s="55"/>
      <c r="O837" s="55"/>
      <c r="P837" s="55"/>
    </row>
    <row r="838" s="10" customFormat="true" ht="24.95" hidden="false" customHeight="true" outlineLevel="0" collapsed="false">
      <c r="A838" s="161"/>
      <c r="B838" s="162"/>
      <c r="K838" s="55"/>
      <c r="L838" s="55"/>
      <c r="M838" s="55"/>
      <c r="N838" s="55"/>
      <c r="O838" s="55"/>
      <c r="P838" s="55"/>
      <c r="Q838" s="55"/>
      <c r="R838" s="55"/>
    </row>
    <row r="839" s="111" customFormat="true" ht="41.25" hidden="false" customHeight="true" outlineLevel="0" collapsed="false">
      <c r="A839" s="161"/>
      <c r="B839" s="162"/>
      <c r="C839" s="10"/>
      <c r="D839" s="10"/>
      <c r="E839" s="10"/>
      <c r="F839" s="10"/>
      <c r="G839" s="10"/>
      <c r="H839" s="10"/>
      <c r="I839" s="10"/>
      <c r="J839" s="10"/>
      <c r="K839" s="55"/>
      <c r="L839" s="55"/>
      <c r="M839" s="55"/>
      <c r="N839" s="55"/>
      <c r="O839" s="55"/>
      <c r="P839" s="55"/>
      <c r="Q839" s="55"/>
      <c r="R839" s="55"/>
    </row>
    <row r="840" s="10" customFormat="true" ht="24.95" hidden="false" customHeight="true" outlineLevel="0" collapsed="false">
      <c r="A840" s="161"/>
      <c r="B840" s="161"/>
      <c r="K840" s="73"/>
      <c r="L840" s="73"/>
      <c r="M840" s="73"/>
      <c r="N840" s="73"/>
      <c r="O840" s="73"/>
      <c r="P840" s="73"/>
    </row>
    <row r="841" s="10" customFormat="true" ht="24.95" hidden="false" customHeight="true" outlineLevel="0" collapsed="false">
      <c r="A841" s="161"/>
      <c r="B841" s="162"/>
      <c r="K841" s="55"/>
      <c r="L841" s="55"/>
      <c r="M841" s="55"/>
      <c r="N841" s="55"/>
      <c r="O841" s="55"/>
      <c r="P841" s="55"/>
      <c r="Q841" s="55"/>
      <c r="R841" s="55"/>
    </row>
    <row r="842" s="10" customFormat="true" ht="24.95" hidden="false" customHeight="true" outlineLevel="0" collapsed="false">
      <c r="A842" s="161"/>
      <c r="B842" s="162"/>
      <c r="Q842" s="73"/>
      <c r="R842" s="73"/>
    </row>
    <row r="843" s="10" customFormat="true" ht="24.95" hidden="false" customHeight="true" outlineLevel="0" collapsed="false">
      <c r="A843" s="161"/>
      <c r="B843" s="162"/>
    </row>
    <row r="844" s="10" customFormat="true" ht="24.95" hidden="false" customHeight="true" outlineLevel="0" collapsed="false">
      <c r="A844" s="161"/>
      <c r="B844" s="162"/>
    </row>
    <row r="845" s="10" customFormat="true" ht="24.95" hidden="false" customHeight="true" outlineLevel="0" collapsed="false">
      <c r="A845" s="161"/>
      <c r="B845" s="162"/>
      <c r="K845" s="55"/>
      <c r="L845" s="55"/>
      <c r="M845" s="55"/>
      <c r="N845" s="55"/>
      <c r="O845" s="55"/>
      <c r="P845" s="55"/>
      <c r="Q845" s="55"/>
      <c r="R845" s="55"/>
    </row>
    <row r="846" s="10" customFormat="true" ht="24.95" hidden="false" customHeight="true" outlineLevel="0" collapsed="false">
      <c r="A846" s="161"/>
      <c r="B846" s="161"/>
      <c r="Q846" s="55"/>
      <c r="R846" s="55"/>
    </row>
    <row r="847" s="10" customFormat="true" ht="24.95" hidden="false" customHeight="true" outlineLevel="0" collapsed="false">
      <c r="A847" s="161"/>
      <c r="B847" s="161"/>
      <c r="K847" s="55"/>
      <c r="L847" s="55"/>
      <c r="M847" s="55"/>
      <c r="N847" s="55"/>
      <c r="O847" s="55"/>
      <c r="P847" s="55"/>
    </row>
    <row r="848" s="10" customFormat="true" ht="24.95" hidden="false" customHeight="true" outlineLevel="0" collapsed="false">
      <c r="A848" s="161"/>
      <c r="B848" s="161"/>
      <c r="K848" s="55"/>
      <c r="L848" s="55"/>
      <c r="M848" s="55"/>
      <c r="N848" s="55"/>
      <c r="O848" s="55"/>
      <c r="P848" s="55"/>
    </row>
    <row r="849" s="10" customFormat="true" ht="24.95" hidden="false" customHeight="true" outlineLevel="0" collapsed="false">
      <c r="A849" s="161"/>
      <c r="B849" s="162"/>
      <c r="K849" s="55"/>
      <c r="L849" s="55"/>
      <c r="M849" s="55"/>
      <c r="N849" s="55"/>
      <c r="O849" s="55"/>
      <c r="P849" s="55"/>
      <c r="Q849" s="55"/>
      <c r="R849" s="55"/>
    </row>
    <row r="850" s="237" customFormat="true" ht="24.95" hidden="false" customHeight="true" outlineLevel="0" collapsed="false">
      <c r="A850" s="161"/>
      <c r="B850" s="161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55"/>
      <c r="R850" s="55"/>
    </row>
    <row r="851" s="10" customFormat="true" ht="24.95" hidden="false" customHeight="true" outlineLevel="0" collapsed="false">
      <c r="A851" s="161"/>
      <c r="B851" s="162"/>
      <c r="K851" s="55"/>
      <c r="L851" s="55"/>
      <c r="M851" s="55"/>
      <c r="N851" s="55"/>
      <c r="O851" s="55"/>
      <c r="P851" s="55"/>
      <c r="Q851" s="55"/>
      <c r="R851" s="55"/>
    </row>
    <row r="852" s="10" customFormat="true" ht="24.95" hidden="false" customHeight="true" outlineLevel="0" collapsed="false">
      <c r="A852" s="161"/>
      <c r="B852" s="162"/>
      <c r="Q852" s="55"/>
      <c r="R852" s="55"/>
    </row>
    <row r="853" s="10" customFormat="true" ht="24.95" hidden="false" customHeight="true" outlineLevel="0" collapsed="false">
      <c r="A853" s="161"/>
      <c r="B853" s="162"/>
      <c r="K853" s="55"/>
      <c r="L853" s="55"/>
      <c r="M853" s="55"/>
      <c r="N853" s="55"/>
      <c r="O853" s="55"/>
      <c r="P853" s="55"/>
    </row>
    <row r="854" s="10" customFormat="true" ht="24.95" hidden="false" customHeight="true" outlineLevel="0" collapsed="false">
      <c r="A854" s="161"/>
      <c r="B854" s="161"/>
      <c r="K854" s="55"/>
      <c r="L854" s="55"/>
      <c r="M854" s="55"/>
      <c r="N854" s="55"/>
      <c r="O854" s="55"/>
      <c r="P854" s="55"/>
      <c r="Q854" s="55"/>
      <c r="R854" s="55"/>
    </row>
    <row r="855" s="10" customFormat="true" ht="24.95" hidden="false" customHeight="true" outlineLevel="0" collapsed="false">
      <c r="A855" s="161"/>
      <c r="B855" s="162"/>
    </row>
    <row r="856" s="10" customFormat="true" ht="24.95" hidden="false" customHeight="true" outlineLevel="0" collapsed="false">
      <c r="A856" s="161"/>
      <c r="B856" s="161"/>
      <c r="Q856" s="55"/>
      <c r="R856" s="55"/>
    </row>
    <row r="857" s="10" customFormat="true" ht="24.95" hidden="false" customHeight="true" outlineLevel="0" collapsed="false">
      <c r="A857" s="161"/>
      <c r="B857" s="162"/>
    </row>
    <row r="858" s="10" customFormat="true" ht="24.95" hidden="false" customHeight="true" outlineLevel="0" collapsed="false">
      <c r="A858" s="161"/>
      <c r="B858" s="162"/>
      <c r="K858" s="55"/>
      <c r="L858" s="55"/>
      <c r="M858" s="55"/>
      <c r="N858" s="55"/>
      <c r="O858" s="55"/>
      <c r="P858" s="55"/>
      <c r="Q858" s="55"/>
      <c r="R858" s="55"/>
    </row>
    <row r="859" s="10" customFormat="true" ht="24.95" hidden="false" customHeight="true" outlineLevel="0" collapsed="false">
      <c r="A859" s="161"/>
      <c r="B859" s="161"/>
    </row>
    <row r="860" s="10" customFormat="true" ht="24.95" hidden="false" customHeight="true" outlineLevel="0" collapsed="false">
      <c r="A860" s="161"/>
      <c r="B860" s="161"/>
      <c r="K860" s="55"/>
      <c r="L860" s="55"/>
      <c r="M860" s="55"/>
      <c r="N860" s="55"/>
      <c r="O860" s="55"/>
      <c r="P860" s="55"/>
    </row>
    <row r="861" s="10" customFormat="true" ht="24.95" hidden="false" customHeight="true" outlineLevel="0" collapsed="false">
      <c r="A861" s="161"/>
      <c r="B861" s="161"/>
      <c r="K861" s="55"/>
      <c r="L861" s="55"/>
      <c r="M861" s="55"/>
      <c r="N861" s="55"/>
      <c r="O861" s="55"/>
      <c r="P861" s="55"/>
      <c r="Q861" s="111"/>
      <c r="R861" s="111"/>
    </row>
    <row r="862" s="10" customFormat="true" ht="24.95" hidden="false" customHeight="true" outlineLevel="0" collapsed="false">
      <c r="A862" s="161"/>
      <c r="B862" s="162"/>
    </row>
    <row r="863" s="10" customFormat="true" ht="24.95" hidden="false" customHeight="true" outlineLevel="0" collapsed="false">
      <c r="A863" s="161"/>
      <c r="B863" s="161"/>
      <c r="K863" s="55"/>
      <c r="L863" s="55"/>
      <c r="M863" s="55"/>
      <c r="N863" s="55"/>
      <c r="O863" s="55"/>
      <c r="P863" s="55"/>
    </row>
    <row r="864" s="10" customFormat="true" ht="24.95" hidden="false" customHeight="true" outlineLevel="0" collapsed="false">
      <c r="A864" s="161"/>
      <c r="B864" s="162"/>
    </row>
    <row r="865" s="10" customFormat="true" ht="24.95" hidden="false" customHeight="true" outlineLevel="0" collapsed="false">
      <c r="A865" s="161"/>
      <c r="B865" s="162"/>
      <c r="Q865" s="73"/>
      <c r="R865" s="73"/>
    </row>
    <row r="866" s="10" customFormat="true" ht="24.95" hidden="false" customHeight="true" outlineLevel="0" collapsed="false">
      <c r="A866" s="161"/>
      <c r="B866" s="161"/>
      <c r="K866" s="55"/>
      <c r="L866" s="55"/>
      <c r="M866" s="55"/>
      <c r="N866" s="55"/>
      <c r="O866" s="55"/>
      <c r="P866" s="55"/>
    </row>
    <row r="867" s="10" customFormat="true" ht="24.95" hidden="false" customHeight="true" outlineLevel="0" collapsed="false">
      <c r="A867" s="161"/>
      <c r="B867" s="162"/>
      <c r="Q867" s="55"/>
      <c r="R867" s="55"/>
    </row>
    <row r="868" s="10" customFormat="true" ht="24.95" hidden="false" customHeight="true" outlineLevel="0" collapsed="false">
      <c r="A868" s="161"/>
      <c r="B868" s="161"/>
      <c r="K868" s="55"/>
      <c r="L868" s="55"/>
      <c r="M868" s="55"/>
      <c r="N868" s="55"/>
      <c r="O868" s="55"/>
      <c r="P868" s="55"/>
      <c r="Q868" s="55"/>
      <c r="R868" s="55"/>
    </row>
    <row r="869" s="10" customFormat="true" ht="24.95" hidden="false" customHeight="true" outlineLevel="0" collapsed="false">
      <c r="A869" s="161"/>
      <c r="B869" s="161"/>
      <c r="K869" s="55"/>
      <c r="L869" s="55"/>
      <c r="M869" s="55"/>
      <c r="N869" s="55"/>
      <c r="O869" s="55"/>
      <c r="P869" s="55"/>
      <c r="Q869" s="55"/>
      <c r="R869" s="55"/>
    </row>
    <row r="870" s="10" customFormat="true" ht="24.95" hidden="false" customHeight="true" outlineLevel="0" collapsed="false">
      <c r="A870" s="161"/>
      <c r="B870" s="162"/>
      <c r="Q870" s="55"/>
      <c r="R870" s="55"/>
    </row>
    <row r="871" s="10" customFormat="true" ht="24.95" hidden="false" customHeight="true" outlineLevel="0" collapsed="false">
      <c r="A871" s="161"/>
      <c r="B871" s="161"/>
      <c r="K871" s="55"/>
      <c r="L871" s="55"/>
      <c r="M871" s="55"/>
      <c r="N871" s="55"/>
      <c r="O871" s="55"/>
      <c r="P871" s="55"/>
    </row>
    <row r="872" s="10" customFormat="true" ht="24.95" hidden="false" customHeight="true" outlineLevel="0" collapsed="false">
      <c r="A872" s="161"/>
      <c r="B872" s="162"/>
      <c r="I872" s="111"/>
      <c r="J872" s="111"/>
      <c r="K872" s="73"/>
      <c r="L872" s="73"/>
      <c r="M872" s="73"/>
      <c r="N872" s="73"/>
      <c r="O872" s="73"/>
      <c r="P872" s="73"/>
      <c r="Q872" s="55"/>
      <c r="R872" s="55"/>
    </row>
    <row r="873" s="10" customFormat="true" ht="24.95" hidden="false" customHeight="true" outlineLevel="0" collapsed="false">
      <c r="A873" s="161"/>
      <c r="B873" s="162"/>
      <c r="Q873" s="55"/>
      <c r="R873" s="55"/>
    </row>
    <row r="874" s="10" customFormat="true" ht="24.95" hidden="false" customHeight="true" outlineLevel="0" collapsed="false">
      <c r="A874" s="161"/>
      <c r="B874" s="161"/>
    </row>
    <row r="875" s="10" customFormat="true" ht="24.95" hidden="false" customHeight="true" outlineLevel="0" collapsed="false">
      <c r="A875" s="161"/>
      <c r="B875" s="162"/>
      <c r="K875" s="55"/>
      <c r="L875" s="55"/>
      <c r="M875" s="55"/>
      <c r="N875" s="55"/>
      <c r="O875" s="55"/>
      <c r="P875" s="55"/>
      <c r="Q875" s="55"/>
      <c r="R875" s="55"/>
    </row>
    <row r="876" s="10" customFormat="true" ht="24.95" hidden="false" customHeight="true" outlineLevel="0" collapsed="false">
      <c r="A876" s="185"/>
      <c r="B876" s="186"/>
      <c r="C876" s="111"/>
      <c r="D876" s="111"/>
      <c r="E876" s="111"/>
      <c r="F876" s="111"/>
      <c r="G876" s="111"/>
      <c r="H876" s="111"/>
      <c r="K876" s="55"/>
      <c r="L876" s="55"/>
      <c r="M876" s="55"/>
      <c r="N876" s="55"/>
      <c r="O876" s="55"/>
      <c r="P876" s="55"/>
      <c r="Q876" s="55"/>
      <c r="R876" s="55"/>
    </row>
    <row r="877" s="10" customFormat="true" ht="24.95" hidden="false" customHeight="true" outlineLevel="0" collapsed="false">
      <c r="A877" s="161"/>
      <c r="B877" s="161"/>
      <c r="Q877" s="55"/>
      <c r="R877" s="55"/>
    </row>
    <row r="878" s="10" customFormat="true" ht="24.95" hidden="false" customHeight="true" outlineLevel="0" collapsed="false">
      <c r="A878" s="161"/>
      <c r="B878" s="161"/>
      <c r="Q878" s="55"/>
      <c r="R878" s="55"/>
    </row>
    <row r="879" s="10" customFormat="true" ht="24.95" hidden="false" customHeight="true" outlineLevel="0" collapsed="false">
      <c r="A879" s="161"/>
      <c r="B879" s="162"/>
      <c r="K879" s="55"/>
      <c r="L879" s="55"/>
      <c r="M879" s="55"/>
      <c r="N879" s="55"/>
      <c r="O879" s="55"/>
      <c r="P879" s="55"/>
      <c r="Q879" s="55"/>
      <c r="R879" s="55"/>
    </row>
    <row r="880" s="10" customFormat="true" ht="24.95" hidden="false" customHeight="true" outlineLevel="0" collapsed="false">
      <c r="A880" s="212"/>
      <c r="B880" s="234"/>
      <c r="K880" s="55"/>
      <c r="L880" s="55"/>
      <c r="M880" s="55"/>
      <c r="N880" s="55"/>
      <c r="O880" s="55"/>
      <c r="P880" s="55"/>
    </row>
    <row r="881" s="10" customFormat="true" ht="24.95" hidden="false" customHeight="true" outlineLevel="0" collapsed="false">
      <c r="A881" s="161"/>
      <c r="B881" s="161"/>
      <c r="K881" s="55"/>
      <c r="L881" s="55"/>
      <c r="M881" s="55"/>
      <c r="N881" s="55"/>
      <c r="O881" s="55"/>
      <c r="P881" s="55"/>
    </row>
    <row r="882" s="10" customFormat="true" ht="24.95" hidden="false" customHeight="true" outlineLevel="0" collapsed="false">
      <c r="A882" s="161"/>
      <c r="B882" s="161"/>
      <c r="I882" s="111"/>
      <c r="J882" s="111"/>
      <c r="K882" s="55"/>
      <c r="L882" s="55"/>
      <c r="M882" s="55"/>
      <c r="N882" s="55"/>
      <c r="O882" s="55"/>
      <c r="P882" s="55"/>
      <c r="Q882" s="55"/>
      <c r="R882" s="55"/>
    </row>
    <row r="883" s="10" customFormat="true" ht="24.95" hidden="false" customHeight="true" outlineLevel="0" collapsed="false">
      <c r="A883" s="161"/>
      <c r="B883" s="162"/>
    </row>
    <row r="884" s="10" customFormat="true" ht="24.95" hidden="false" customHeight="true" outlineLevel="0" collapsed="false">
      <c r="A884" s="161"/>
      <c r="B884" s="162"/>
      <c r="K884" s="55"/>
      <c r="L884" s="55"/>
      <c r="M884" s="55"/>
      <c r="N884" s="55"/>
      <c r="O884" s="55"/>
      <c r="P884" s="55"/>
      <c r="Q884" s="55"/>
      <c r="R884" s="55"/>
    </row>
    <row r="885" s="10" customFormat="true" ht="24.95" hidden="false" customHeight="true" outlineLevel="0" collapsed="false">
      <c r="A885" s="161"/>
      <c r="B885" s="162"/>
    </row>
    <row r="886" customFormat="false" ht="24.95" hidden="false" customHeight="true" outlineLevel="0" collapsed="false">
      <c r="A886" s="185"/>
      <c r="B886" s="186"/>
      <c r="C886" s="111"/>
      <c r="D886" s="111"/>
      <c r="E886" s="111"/>
      <c r="F886" s="111"/>
      <c r="G886" s="111"/>
      <c r="H886" s="111"/>
      <c r="I886" s="111"/>
      <c r="J886" s="111"/>
      <c r="K886" s="55"/>
      <c r="L886" s="55"/>
      <c r="M886" s="55"/>
      <c r="N886" s="55"/>
      <c r="O886" s="55"/>
      <c r="P886" s="55"/>
      <c r="Q886" s="55"/>
      <c r="R886" s="55"/>
    </row>
    <row r="887" s="10" customFormat="true" ht="24.95" hidden="false" customHeight="true" outlineLevel="0" collapsed="false">
      <c r="A887" s="161"/>
      <c r="B887" s="161"/>
    </row>
    <row r="888" s="10" customFormat="true" ht="24.95" hidden="false" customHeight="true" outlineLevel="0" collapsed="false">
      <c r="A888" s="161"/>
      <c r="B888" s="162"/>
      <c r="K888" s="55"/>
      <c r="L888" s="55"/>
      <c r="M888" s="55"/>
      <c r="N888" s="55"/>
      <c r="O888" s="55"/>
      <c r="P888" s="55"/>
      <c r="Q888" s="55"/>
      <c r="R888" s="55"/>
    </row>
    <row r="889" s="10" customFormat="true" ht="24.95" hidden="false" customHeight="true" outlineLevel="0" collapsed="false">
      <c r="A889" s="161"/>
      <c r="B889" s="161"/>
      <c r="Q889" s="58"/>
      <c r="R889" s="58"/>
    </row>
    <row r="890" s="10" customFormat="true" ht="24.95" hidden="false" customHeight="true" outlineLevel="0" collapsed="false">
      <c r="A890" s="185"/>
      <c r="B890" s="186"/>
      <c r="C890" s="111"/>
      <c r="D890" s="111"/>
      <c r="E890" s="111"/>
      <c r="F890" s="111"/>
      <c r="G890" s="111"/>
      <c r="H890" s="111"/>
    </row>
    <row r="891" s="10" customFormat="true" ht="24.95" hidden="false" customHeight="true" outlineLevel="0" collapsed="false">
      <c r="A891" s="161"/>
      <c r="B891" s="161"/>
      <c r="K891" s="111"/>
      <c r="L891" s="111"/>
      <c r="M891" s="111"/>
      <c r="N891" s="111"/>
      <c r="O891" s="111"/>
      <c r="P891" s="111"/>
      <c r="Q891" s="55"/>
      <c r="R891" s="55"/>
    </row>
    <row r="892" s="10" customFormat="true" ht="24.95" hidden="false" customHeight="true" outlineLevel="0" collapsed="false">
      <c r="A892" s="161"/>
      <c r="B892" s="162"/>
    </row>
    <row r="893" s="10" customFormat="true" ht="24.95" hidden="false" customHeight="true" outlineLevel="0" collapsed="false">
      <c r="A893" s="161"/>
      <c r="B893" s="161"/>
      <c r="Q893" s="111"/>
      <c r="R893" s="111"/>
    </row>
    <row r="894" s="10" customFormat="true" ht="24.95" hidden="false" customHeight="true" outlineLevel="0" collapsed="false">
      <c r="A894" s="161"/>
      <c r="B894" s="161"/>
    </row>
    <row r="895" s="10" customFormat="true" ht="24.95" hidden="false" customHeight="true" outlineLevel="0" collapsed="false">
      <c r="A895" s="161"/>
      <c r="B895" s="161"/>
      <c r="K895" s="73"/>
      <c r="L895" s="73"/>
      <c r="M895" s="73"/>
      <c r="N895" s="73"/>
      <c r="O895" s="73"/>
      <c r="P895" s="73"/>
      <c r="Q895" s="55"/>
      <c r="R895" s="55"/>
    </row>
    <row r="896" s="10" customFormat="true" ht="24.95" hidden="false" customHeight="true" outlineLevel="0" collapsed="false">
      <c r="A896" s="152"/>
      <c r="B896" s="152"/>
    </row>
    <row r="897" s="10" customFormat="true" ht="24.95" hidden="false" customHeight="true" outlineLevel="0" collapsed="false">
      <c r="A897" s="152"/>
      <c r="B897" s="152"/>
      <c r="K897" s="55"/>
      <c r="L897" s="55"/>
      <c r="M897" s="55"/>
      <c r="N897" s="55"/>
      <c r="O897" s="55"/>
      <c r="P897" s="55"/>
      <c r="Q897" s="55"/>
      <c r="R897" s="55"/>
    </row>
    <row r="898" s="10" customFormat="true" ht="24.95" hidden="false" customHeight="true" outlineLevel="0" collapsed="false">
      <c r="A898" s="152"/>
      <c r="B898" s="152"/>
      <c r="K898" s="55"/>
      <c r="L898" s="55"/>
      <c r="M898" s="55"/>
      <c r="N898" s="55"/>
      <c r="O898" s="55"/>
      <c r="P898" s="55"/>
      <c r="Q898" s="55"/>
      <c r="R898" s="55"/>
    </row>
    <row r="899" s="10" customFormat="true" ht="24.95" hidden="false" customHeight="true" outlineLevel="0" collapsed="false">
      <c r="A899" s="238"/>
      <c r="B899" s="239"/>
      <c r="K899" s="55"/>
      <c r="L899" s="55"/>
      <c r="M899" s="55"/>
      <c r="N899" s="55"/>
      <c r="O899" s="55"/>
      <c r="P899" s="55"/>
      <c r="Q899" s="55"/>
      <c r="R899" s="55"/>
    </row>
    <row r="900" s="10" customFormat="true" ht="24.95" hidden="false" customHeight="true" outlineLevel="0" collapsed="false">
      <c r="A900" s="187"/>
      <c r="B900" s="187"/>
      <c r="K900" s="55"/>
      <c r="L900" s="55"/>
      <c r="M900" s="55"/>
      <c r="N900" s="55"/>
      <c r="O900" s="55"/>
      <c r="P900" s="55"/>
      <c r="Q900" s="55"/>
      <c r="R900" s="55"/>
    </row>
    <row r="901" s="10" customFormat="true" ht="24.95" hidden="false" customHeight="true" outlineLevel="0" collapsed="false">
      <c r="A901" s="170"/>
      <c r="B901" s="171"/>
    </row>
    <row r="902" s="10" customFormat="true" ht="24.95" hidden="false" customHeight="true" outlineLevel="0" collapsed="false">
      <c r="A902" s="212"/>
      <c r="B902" s="234"/>
      <c r="K902" s="55"/>
      <c r="L902" s="55"/>
      <c r="M902" s="55"/>
      <c r="N902" s="55"/>
      <c r="O902" s="55"/>
      <c r="P902" s="55"/>
      <c r="Q902" s="58"/>
      <c r="R902" s="58"/>
    </row>
    <row r="903" s="10" customFormat="true" ht="24.95" hidden="false" customHeight="true" outlineLevel="0" collapsed="false">
      <c r="A903" s="161"/>
      <c r="B903" s="162"/>
      <c r="K903" s="165" t="e">
        <f aca="false">#REF!</f>
        <v>#REF!</v>
      </c>
      <c r="L903" s="55"/>
      <c r="M903" s="55"/>
      <c r="N903" s="55"/>
      <c r="O903" s="55"/>
      <c r="P903" s="55"/>
    </row>
    <row r="904" s="10" customFormat="true" ht="24.95" hidden="false" customHeight="true" outlineLevel="0" collapsed="false">
      <c r="A904" s="161"/>
      <c r="B904" s="162"/>
      <c r="Q904" s="55"/>
      <c r="R904" s="55"/>
    </row>
    <row r="905" s="10" customFormat="true" ht="24.95" hidden="false" customHeight="true" outlineLevel="0" collapsed="false">
      <c r="A905" s="161"/>
      <c r="B905" s="161"/>
      <c r="K905" s="55"/>
      <c r="L905" s="55"/>
      <c r="M905" s="55"/>
      <c r="N905" s="55"/>
      <c r="O905" s="55"/>
      <c r="P905" s="55"/>
      <c r="Q905" s="55"/>
      <c r="R905" s="55"/>
    </row>
    <row r="906" s="10" customFormat="true" ht="24.95" hidden="false" customHeight="true" outlineLevel="0" collapsed="false">
      <c r="A906" s="161"/>
      <c r="B906" s="162"/>
      <c r="K906" s="55"/>
      <c r="L906" s="55"/>
      <c r="M906" s="55"/>
      <c r="N906" s="55"/>
      <c r="O906" s="55"/>
      <c r="P906" s="55"/>
      <c r="Q906" s="55"/>
      <c r="R906" s="55"/>
    </row>
    <row r="907" s="10" customFormat="true" ht="24.95" hidden="false" customHeight="true" outlineLevel="0" collapsed="false">
      <c r="A907" s="161"/>
      <c r="B907" s="162"/>
      <c r="K907" s="55"/>
      <c r="L907" s="55"/>
      <c r="M907" s="55"/>
      <c r="N907" s="55"/>
      <c r="O907" s="55"/>
      <c r="P907" s="55"/>
    </row>
    <row r="908" s="10" customFormat="true" ht="24.95" hidden="false" customHeight="true" outlineLevel="0" collapsed="false">
      <c r="A908" s="161"/>
      <c r="B908" s="161"/>
      <c r="K908" s="55"/>
      <c r="L908" s="55"/>
      <c r="M908" s="55"/>
      <c r="N908" s="55"/>
      <c r="O908" s="55"/>
      <c r="P908" s="55"/>
      <c r="Q908" s="55"/>
      <c r="R908" s="55"/>
    </row>
    <row r="909" s="10" customFormat="true" ht="24.95" hidden="false" customHeight="true" outlineLevel="0" collapsed="false">
      <c r="A909" s="161"/>
      <c r="B909" s="162"/>
      <c r="K909" s="55"/>
      <c r="L909" s="55"/>
      <c r="M909" s="55"/>
      <c r="N909" s="55"/>
      <c r="O909" s="55"/>
      <c r="P909" s="55"/>
      <c r="Q909" s="55"/>
      <c r="R909" s="55"/>
    </row>
    <row r="910" s="10" customFormat="true" ht="24.95" hidden="false" customHeight="true" outlineLevel="0" collapsed="false">
      <c r="A910" s="161"/>
      <c r="B910" s="162"/>
      <c r="Q910" s="55"/>
      <c r="R910" s="55"/>
    </row>
    <row r="911" s="10" customFormat="true" ht="24.95" hidden="false" customHeight="true" outlineLevel="0" collapsed="false">
      <c r="A911" s="161"/>
      <c r="B911" s="162"/>
    </row>
    <row r="912" s="10" customFormat="true" ht="24.95" hidden="false" customHeight="true" outlineLevel="0" collapsed="false">
      <c r="A912" s="161"/>
      <c r="B912" s="162"/>
      <c r="K912" s="55"/>
      <c r="L912" s="55"/>
      <c r="M912" s="55"/>
      <c r="N912" s="55"/>
      <c r="O912" s="55"/>
      <c r="P912" s="55"/>
      <c r="Q912" s="55"/>
      <c r="R912" s="55"/>
    </row>
    <row r="913" s="10" customFormat="true" ht="24.95" hidden="false" customHeight="true" outlineLevel="0" collapsed="false">
      <c r="A913" s="161"/>
      <c r="B913" s="162"/>
      <c r="Q913" s="55"/>
      <c r="R913" s="55"/>
    </row>
    <row r="914" s="10" customFormat="true" ht="24.95" hidden="false" customHeight="true" outlineLevel="0" collapsed="false">
      <c r="A914" s="161"/>
      <c r="B914" s="161"/>
      <c r="K914" s="55"/>
      <c r="L914" s="55"/>
      <c r="M914" s="55"/>
      <c r="N914" s="55"/>
      <c r="O914" s="55"/>
      <c r="P914" s="55"/>
      <c r="Q914" s="55"/>
      <c r="R914" s="55"/>
    </row>
    <row r="915" s="10" customFormat="true" ht="24.95" hidden="false" customHeight="true" outlineLevel="0" collapsed="false">
      <c r="A915" s="161"/>
      <c r="B915" s="161"/>
    </row>
    <row r="916" s="10" customFormat="true" ht="24.95" hidden="false" customHeight="true" outlineLevel="0" collapsed="false">
      <c r="A916" s="161"/>
      <c r="B916" s="162"/>
      <c r="K916" s="55"/>
      <c r="L916" s="55"/>
      <c r="M916" s="55"/>
      <c r="N916" s="55"/>
      <c r="O916" s="55"/>
      <c r="P916" s="55"/>
    </row>
    <row r="917" s="10" customFormat="true" ht="24.95" hidden="false" customHeight="true" outlineLevel="0" collapsed="false">
      <c r="A917" s="161"/>
      <c r="B917" s="161"/>
    </row>
    <row r="918" s="10" customFormat="true" ht="24.95" hidden="false" customHeight="true" outlineLevel="0" collapsed="false">
      <c r="A918" s="161"/>
      <c r="B918" s="162"/>
      <c r="K918" s="55"/>
      <c r="L918" s="55"/>
      <c r="M918" s="55"/>
      <c r="N918" s="55"/>
      <c r="O918" s="55"/>
      <c r="P918" s="55"/>
      <c r="Q918" s="55"/>
      <c r="R918" s="55"/>
    </row>
    <row r="919" s="10" customFormat="true" ht="30" hidden="false" customHeight="true" outlineLevel="0" collapsed="false">
      <c r="A919" s="161"/>
      <c r="B919" s="161"/>
      <c r="K919" s="58"/>
      <c r="L919" s="58"/>
      <c r="M919" s="58"/>
      <c r="N919" s="58"/>
      <c r="O919" s="58"/>
      <c r="P919" s="58"/>
      <c r="Q919" s="55"/>
      <c r="R919" s="55"/>
    </row>
    <row r="920" s="10" customFormat="true" ht="24.95" hidden="false" customHeight="true" outlineLevel="0" collapsed="false">
      <c r="A920" s="212"/>
      <c r="B920" s="234"/>
      <c r="Q920" s="55"/>
      <c r="R920" s="55"/>
    </row>
    <row r="921" s="10" customFormat="true" ht="24.95" hidden="false" customHeight="true" outlineLevel="0" collapsed="false">
      <c r="A921" s="161"/>
      <c r="B921" s="161"/>
      <c r="K921" s="55"/>
      <c r="L921" s="55"/>
      <c r="M921" s="55"/>
      <c r="N921" s="55"/>
      <c r="O921" s="55"/>
      <c r="P921" s="55"/>
    </row>
    <row r="922" s="10" customFormat="true" ht="24.95" hidden="false" customHeight="true" outlineLevel="0" collapsed="false">
      <c r="A922" s="161"/>
      <c r="B922" s="162"/>
    </row>
    <row r="923" s="10" customFormat="true" ht="24.95" hidden="false" customHeight="true" outlineLevel="0" collapsed="false">
      <c r="A923" s="161"/>
      <c r="B923" s="162"/>
      <c r="K923" s="111"/>
      <c r="L923" s="111"/>
      <c r="M923" s="111"/>
      <c r="N923" s="111"/>
      <c r="O923" s="111"/>
      <c r="P923" s="111"/>
      <c r="Q923" s="55"/>
      <c r="R923" s="55"/>
    </row>
    <row r="924" s="10" customFormat="true" ht="24.95" hidden="false" customHeight="true" outlineLevel="0" collapsed="false">
      <c r="A924" s="161"/>
      <c r="B924" s="161"/>
      <c r="Q924" s="55"/>
      <c r="R924" s="55"/>
    </row>
    <row r="925" s="10" customFormat="true" ht="24.95" hidden="false" customHeight="true" outlineLevel="0" collapsed="false">
      <c r="A925" s="161"/>
      <c r="B925" s="162"/>
      <c r="K925" s="55"/>
      <c r="L925" s="55"/>
      <c r="M925" s="55"/>
      <c r="N925" s="55"/>
      <c r="O925" s="55"/>
      <c r="P925" s="55"/>
      <c r="Q925" s="55"/>
      <c r="R925" s="55"/>
    </row>
    <row r="926" s="10" customFormat="true" ht="24.95" hidden="false" customHeight="true" outlineLevel="0" collapsed="false">
      <c r="A926" s="161"/>
      <c r="B926" s="161"/>
      <c r="Q926" s="55"/>
      <c r="R926" s="55"/>
    </row>
    <row r="927" s="10" customFormat="true" ht="24.95" hidden="false" customHeight="true" outlineLevel="0" collapsed="false">
      <c r="A927" s="185"/>
      <c r="B927" s="185"/>
      <c r="K927" s="55"/>
      <c r="L927" s="55"/>
      <c r="M927" s="55"/>
      <c r="N927" s="55"/>
      <c r="O927" s="55"/>
      <c r="P927" s="55"/>
    </row>
    <row r="928" s="10" customFormat="true" ht="24.95" hidden="false" customHeight="true" outlineLevel="0" collapsed="false">
      <c r="A928" s="161"/>
      <c r="B928" s="161"/>
      <c r="K928" s="55"/>
      <c r="L928" s="55"/>
      <c r="M928" s="55"/>
      <c r="N928" s="55"/>
      <c r="O928" s="55"/>
      <c r="P928" s="55"/>
      <c r="Q928" s="73"/>
      <c r="R928" s="73"/>
    </row>
    <row r="929" s="10" customFormat="true" ht="30" hidden="false" customHeight="true" outlineLevel="0" collapsed="false">
      <c r="A929" s="161"/>
      <c r="B929" s="162"/>
      <c r="K929" s="55"/>
      <c r="L929" s="55"/>
      <c r="M929" s="55"/>
      <c r="N929" s="55"/>
      <c r="O929" s="55"/>
      <c r="P929" s="55"/>
    </row>
    <row r="930" s="10" customFormat="true" ht="30" hidden="false" customHeight="true" outlineLevel="0" collapsed="false">
      <c r="A930" s="161"/>
      <c r="B930" s="161"/>
      <c r="K930" s="55"/>
      <c r="L930" s="55"/>
      <c r="M930" s="55"/>
      <c r="N930" s="55"/>
      <c r="O930" s="55"/>
      <c r="P930" s="55"/>
      <c r="Q930" s="55"/>
      <c r="R930" s="55"/>
    </row>
    <row r="931" s="10" customFormat="true" ht="30" hidden="false" customHeight="true" outlineLevel="0" collapsed="false">
      <c r="A931" s="161"/>
      <c r="B931" s="162"/>
      <c r="Q931" s="55"/>
      <c r="R931" s="55"/>
    </row>
    <row r="932" s="10" customFormat="true" ht="30" hidden="false" customHeight="true" outlineLevel="0" collapsed="false">
      <c r="A932" s="161"/>
      <c r="B932" s="162"/>
      <c r="K932" s="58"/>
      <c r="L932" s="58"/>
      <c r="M932" s="58"/>
      <c r="N932" s="58"/>
      <c r="O932" s="58"/>
      <c r="P932" s="58"/>
    </row>
    <row r="933" s="10" customFormat="true" ht="30" hidden="false" customHeight="true" outlineLevel="0" collapsed="false">
      <c r="A933" s="161"/>
      <c r="B933" s="162"/>
    </row>
    <row r="934" s="10" customFormat="true" ht="30" hidden="false" customHeight="true" outlineLevel="0" collapsed="false">
      <c r="A934" s="161"/>
      <c r="B934" s="162"/>
      <c r="K934" s="55"/>
      <c r="L934" s="55"/>
      <c r="M934" s="55"/>
      <c r="N934" s="55"/>
      <c r="O934" s="55"/>
      <c r="P934" s="55"/>
    </row>
    <row r="935" s="10" customFormat="true" ht="30" hidden="false" customHeight="true" outlineLevel="0" collapsed="false">
      <c r="A935" s="161"/>
      <c r="B935" s="161"/>
      <c r="K935" s="55"/>
      <c r="L935" s="55"/>
      <c r="M935" s="55"/>
      <c r="N935" s="55"/>
      <c r="O935" s="55"/>
      <c r="P935" s="55"/>
    </row>
    <row r="936" s="10" customFormat="true" ht="30" hidden="false" customHeight="true" outlineLevel="0" collapsed="false">
      <c r="A936" s="161"/>
      <c r="B936" s="162"/>
      <c r="K936" s="55"/>
      <c r="L936" s="55"/>
      <c r="M936" s="55"/>
      <c r="N936" s="55"/>
      <c r="O936" s="55"/>
      <c r="P936" s="55"/>
    </row>
    <row r="937" s="10" customFormat="true" ht="30" hidden="false" customHeight="true" outlineLevel="0" collapsed="false">
      <c r="A937" s="161"/>
      <c r="B937" s="161"/>
    </row>
    <row r="938" s="10" customFormat="true" ht="30" hidden="false" customHeight="true" outlineLevel="0" collapsed="false">
      <c r="A938" s="161"/>
      <c r="B938" s="162"/>
      <c r="K938" s="55"/>
      <c r="L938" s="55"/>
      <c r="M938" s="55"/>
      <c r="N938" s="55"/>
      <c r="O938" s="55"/>
      <c r="P938" s="55"/>
      <c r="Q938" s="55"/>
      <c r="R938" s="55"/>
    </row>
    <row r="939" s="10" customFormat="true" ht="30" hidden="false" customHeight="true" outlineLevel="0" collapsed="false">
      <c r="A939" s="161"/>
      <c r="B939" s="162"/>
      <c r="K939" s="55"/>
      <c r="L939" s="55"/>
      <c r="M939" s="55"/>
      <c r="N939" s="55"/>
      <c r="O939" s="55"/>
      <c r="P939" s="55"/>
      <c r="Q939" s="55"/>
      <c r="R939" s="55"/>
    </row>
    <row r="940" s="10" customFormat="true" ht="30" hidden="false" customHeight="true" outlineLevel="0" collapsed="false">
      <c r="A940" s="161"/>
      <c r="B940" s="162"/>
      <c r="K940" s="55"/>
      <c r="L940" s="55"/>
      <c r="M940" s="55"/>
      <c r="N940" s="55"/>
      <c r="O940" s="55"/>
      <c r="P940" s="55"/>
      <c r="Q940" s="55"/>
      <c r="R940" s="55"/>
    </row>
    <row r="941" s="10" customFormat="true" ht="46.5" hidden="false" customHeight="true" outlineLevel="0" collapsed="false">
      <c r="A941" s="161"/>
      <c r="B941" s="161"/>
      <c r="Q941" s="55"/>
      <c r="R941" s="55"/>
    </row>
    <row r="942" s="10" customFormat="true" ht="30" hidden="false" customHeight="true" outlineLevel="0" collapsed="false">
      <c r="A942" s="161"/>
      <c r="B942" s="162"/>
      <c r="K942" s="55"/>
      <c r="L942" s="55"/>
      <c r="M942" s="55"/>
      <c r="N942" s="55"/>
      <c r="O942" s="55"/>
      <c r="P942" s="55"/>
      <c r="Q942" s="55"/>
      <c r="R942" s="55"/>
    </row>
    <row r="943" s="10" customFormat="true" ht="30" hidden="false" customHeight="true" outlineLevel="0" collapsed="false">
      <c r="A943" s="161"/>
      <c r="B943" s="162"/>
      <c r="K943" s="55"/>
      <c r="L943" s="55"/>
      <c r="M943" s="55"/>
      <c r="N943" s="55"/>
      <c r="O943" s="55"/>
      <c r="P943" s="55"/>
    </row>
    <row r="944" s="10" customFormat="true" ht="30" hidden="false" customHeight="true" outlineLevel="0" collapsed="false">
      <c r="A944" s="161"/>
      <c r="B944" s="162"/>
      <c r="K944" s="55"/>
      <c r="L944" s="55"/>
      <c r="M944" s="55"/>
      <c r="N944" s="55"/>
      <c r="O944" s="55"/>
      <c r="P944" s="55"/>
      <c r="Q944" s="55"/>
      <c r="R944" s="55"/>
    </row>
    <row r="945" s="10" customFormat="true" ht="30" hidden="false" customHeight="true" outlineLevel="0" collapsed="false">
      <c r="A945" s="161"/>
      <c r="B945" s="161"/>
    </row>
    <row r="946" s="10" customFormat="true" ht="30" hidden="false" customHeight="true" outlineLevel="0" collapsed="false">
      <c r="A946" s="161"/>
      <c r="B946" s="162"/>
      <c r="Q946" s="55"/>
      <c r="R946" s="55"/>
    </row>
    <row r="947" s="10" customFormat="true" ht="30" hidden="false" customHeight="true" outlineLevel="0" collapsed="false">
      <c r="A947" s="161"/>
      <c r="B947" s="162"/>
    </row>
    <row r="948" s="10" customFormat="true" ht="30" hidden="false" customHeight="true" outlineLevel="0" collapsed="false">
      <c r="A948" s="161"/>
      <c r="B948" s="162"/>
      <c r="K948" s="55"/>
      <c r="L948" s="55"/>
      <c r="M948" s="55"/>
      <c r="N948" s="55"/>
      <c r="O948" s="55"/>
      <c r="P948" s="55"/>
      <c r="Q948" s="55"/>
      <c r="R948" s="55"/>
    </row>
    <row r="949" s="10" customFormat="true" ht="30" hidden="false" customHeight="true" outlineLevel="0" collapsed="false">
      <c r="A949" s="161"/>
      <c r="B949" s="161"/>
      <c r="K949" s="55"/>
      <c r="L949" s="55"/>
      <c r="M949" s="55"/>
      <c r="N949" s="55"/>
      <c r="O949" s="55"/>
      <c r="P949" s="55"/>
      <c r="Q949" s="55"/>
      <c r="R949" s="55"/>
    </row>
    <row r="950" s="10" customFormat="true" ht="30" hidden="false" customHeight="true" outlineLevel="0" collapsed="false">
      <c r="A950" s="161"/>
      <c r="B950" s="161"/>
      <c r="K950" s="55"/>
      <c r="L950" s="55"/>
      <c r="M950" s="55"/>
      <c r="N950" s="55"/>
      <c r="O950" s="55"/>
      <c r="P950" s="55"/>
      <c r="Q950" s="55"/>
      <c r="R950" s="55"/>
    </row>
    <row r="951" s="10" customFormat="true" ht="30" hidden="false" customHeight="true" outlineLevel="0" collapsed="false">
      <c r="A951" s="161"/>
      <c r="B951" s="161"/>
      <c r="Q951" s="55"/>
      <c r="R951" s="55"/>
    </row>
    <row r="952" s="10" customFormat="true" ht="30" hidden="false" customHeight="true" outlineLevel="0" collapsed="false">
      <c r="A952" s="161"/>
      <c r="B952" s="162"/>
    </row>
    <row r="953" s="10" customFormat="true" ht="45.75" hidden="false" customHeight="true" outlineLevel="0" collapsed="false">
      <c r="A953" s="161"/>
      <c r="B953" s="162"/>
      <c r="K953" s="55"/>
      <c r="L953" s="55"/>
      <c r="M953" s="55"/>
      <c r="N953" s="55"/>
      <c r="O953" s="55"/>
      <c r="P953" s="55"/>
      <c r="Q953" s="55"/>
      <c r="R953" s="55"/>
    </row>
    <row r="954" s="10" customFormat="true" ht="30" hidden="false" customHeight="true" outlineLevel="0" collapsed="false">
      <c r="A954" s="161"/>
      <c r="B954" s="162"/>
      <c r="K954" s="55"/>
      <c r="L954" s="55"/>
      <c r="M954" s="55"/>
      <c r="N954" s="55"/>
      <c r="O954" s="55"/>
      <c r="P954" s="55"/>
      <c r="Q954" s="55"/>
      <c r="R954" s="55"/>
    </row>
    <row r="955" s="10" customFormat="true" ht="30" hidden="false" customHeight="true" outlineLevel="0" collapsed="false">
      <c r="A955" s="161"/>
      <c r="B955" s="161"/>
      <c r="K955" s="55"/>
      <c r="L955" s="55"/>
      <c r="M955" s="55"/>
      <c r="N955" s="55"/>
      <c r="O955" s="55"/>
      <c r="P955" s="55"/>
      <c r="Q955" s="58"/>
      <c r="R955" s="58"/>
    </row>
    <row r="956" s="10" customFormat="true" ht="30" hidden="false" customHeight="true" outlineLevel="0" collapsed="false">
      <c r="A956" s="161"/>
      <c r="B956" s="161"/>
      <c r="K956" s="55"/>
      <c r="L956" s="55"/>
      <c r="M956" s="55"/>
      <c r="N956" s="55"/>
      <c r="O956" s="55"/>
      <c r="P956" s="55"/>
    </row>
    <row r="957" s="10" customFormat="true" ht="30" hidden="false" customHeight="true" outlineLevel="0" collapsed="false">
      <c r="A957" s="161"/>
      <c r="B957" s="162"/>
    </row>
    <row r="958" s="111" customFormat="true" ht="30" hidden="false" customHeight="true" outlineLevel="0" collapsed="false">
      <c r="A958" s="161"/>
      <c r="B958" s="162"/>
      <c r="C958" s="10"/>
      <c r="D958" s="10"/>
      <c r="E958" s="10"/>
      <c r="F958" s="10"/>
      <c r="G958" s="10"/>
      <c r="H958" s="10"/>
      <c r="K958" s="73"/>
      <c r="L958" s="73"/>
      <c r="M958" s="73"/>
      <c r="N958" s="73"/>
      <c r="O958" s="73"/>
      <c r="P958" s="73"/>
      <c r="Q958" s="55"/>
      <c r="R958" s="55"/>
    </row>
    <row r="959" s="10" customFormat="true" ht="30" hidden="false" customHeight="true" outlineLevel="0" collapsed="false">
      <c r="A959" s="161"/>
      <c r="B959" s="162"/>
      <c r="I959" s="111"/>
      <c r="J959" s="111"/>
    </row>
    <row r="960" s="10" customFormat="true" ht="30" hidden="false" customHeight="true" outlineLevel="0" collapsed="false">
      <c r="A960" s="161"/>
      <c r="B960" s="162"/>
      <c r="K960" s="55"/>
      <c r="L960" s="55"/>
      <c r="M960" s="55"/>
      <c r="N960" s="55"/>
      <c r="O960" s="55"/>
      <c r="P960" s="55"/>
      <c r="Q960" s="55"/>
      <c r="R960" s="55"/>
    </row>
    <row r="961" s="10" customFormat="true" ht="30" hidden="false" customHeight="true" outlineLevel="0" collapsed="false">
      <c r="A961" s="152"/>
      <c r="B961" s="152"/>
      <c r="K961" s="55"/>
      <c r="L961" s="55"/>
      <c r="M961" s="55"/>
      <c r="N961" s="55"/>
      <c r="O961" s="55"/>
      <c r="P961" s="55"/>
    </row>
    <row r="962" s="10" customFormat="true" ht="30" hidden="false" customHeight="true" outlineLevel="0" collapsed="false">
      <c r="A962" s="158"/>
      <c r="B962" s="159"/>
      <c r="C962" s="111"/>
      <c r="D962" s="111"/>
      <c r="E962" s="111"/>
      <c r="F962" s="111"/>
      <c r="G962" s="111"/>
      <c r="H962" s="111"/>
      <c r="Q962" s="55"/>
      <c r="R962" s="55"/>
    </row>
    <row r="963" s="10" customFormat="true" ht="30" hidden="false" customHeight="true" outlineLevel="0" collapsed="false">
      <c r="A963" s="158"/>
      <c r="B963" s="158"/>
      <c r="C963" s="111"/>
      <c r="D963" s="111"/>
      <c r="E963" s="111"/>
      <c r="F963" s="111"/>
      <c r="G963" s="111"/>
      <c r="H963" s="111"/>
    </row>
    <row r="964" s="10" customFormat="true" ht="30" hidden="false" customHeight="true" outlineLevel="0" collapsed="false">
      <c r="A964" s="152"/>
      <c r="B964" s="153"/>
      <c r="Q964" s="55"/>
      <c r="R964" s="55"/>
    </row>
    <row r="965" s="10" customFormat="true" ht="30" hidden="false" customHeight="true" outlineLevel="0" collapsed="false">
      <c r="A965" s="152"/>
      <c r="B965" s="153"/>
      <c r="Q965" s="55"/>
      <c r="R965" s="55"/>
    </row>
    <row r="966" s="10" customFormat="true" ht="30" hidden="false" customHeight="true" outlineLevel="0" collapsed="false">
      <c r="A966" s="152"/>
      <c r="B966" s="152"/>
    </row>
    <row r="967" s="10" customFormat="true" ht="30" hidden="false" customHeight="true" outlineLevel="0" collapsed="false">
      <c r="A967" s="152"/>
      <c r="B967" s="152"/>
      <c r="Q967" s="55"/>
      <c r="R967" s="55"/>
    </row>
    <row r="968" s="10" customFormat="true" ht="30" hidden="false" customHeight="true" outlineLevel="0" collapsed="false">
      <c r="A968" s="152"/>
      <c r="B968" s="152"/>
      <c r="K968" s="55"/>
      <c r="L968" s="55"/>
      <c r="M968" s="55"/>
      <c r="N968" s="55"/>
      <c r="O968" s="55"/>
      <c r="P968" s="55"/>
    </row>
    <row r="969" s="10" customFormat="true" ht="30" hidden="false" customHeight="true" outlineLevel="0" collapsed="false">
      <c r="A969" s="152"/>
      <c r="B969" s="152"/>
      <c r="K969" s="55"/>
      <c r="L969" s="55"/>
      <c r="M969" s="55"/>
      <c r="N969" s="55"/>
      <c r="O969" s="55"/>
      <c r="P969" s="55"/>
      <c r="Q969" s="55"/>
      <c r="R969" s="55"/>
    </row>
    <row r="970" s="10" customFormat="true" ht="30" hidden="false" customHeight="true" outlineLevel="0" collapsed="false">
      <c r="A970" s="152"/>
      <c r="B970" s="152"/>
      <c r="K970" s="55"/>
      <c r="L970" s="55"/>
      <c r="M970" s="55"/>
      <c r="N970" s="55"/>
      <c r="O970" s="55"/>
      <c r="P970" s="55"/>
    </row>
    <row r="971" s="10" customFormat="true" ht="30" hidden="false" customHeight="true" outlineLevel="0" collapsed="false">
      <c r="A971" s="152"/>
      <c r="B971" s="152"/>
      <c r="K971" s="55"/>
      <c r="L971" s="55"/>
      <c r="M971" s="55"/>
      <c r="N971" s="55"/>
      <c r="O971" s="55"/>
      <c r="P971" s="55"/>
      <c r="Q971" s="55"/>
      <c r="R971" s="55"/>
    </row>
    <row r="972" s="10" customFormat="true" ht="30" hidden="false" customHeight="true" outlineLevel="0" collapsed="false">
      <c r="A972" s="152"/>
      <c r="B972" s="153"/>
      <c r="K972" s="55"/>
      <c r="L972" s="55"/>
      <c r="M972" s="55"/>
      <c r="N972" s="55"/>
      <c r="O972" s="55"/>
      <c r="P972" s="55"/>
      <c r="Q972" s="55"/>
      <c r="R972" s="55"/>
    </row>
    <row r="973" s="10" customFormat="true" ht="30" hidden="false" customHeight="true" outlineLevel="0" collapsed="false">
      <c r="A973" s="152"/>
      <c r="B973" s="153"/>
    </row>
    <row r="974" s="10" customFormat="true" ht="30" hidden="false" customHeight="true" outlineLevel="0" collapsed="false">
      <c r="A974" s="152"/>
      <c r="B974" s="153"/>
      <c r="K974" s="55"/>
      <c r="L974" s="55"/>
      <c r="M974" s="55"/>
      <c r="N974" s="55"/>
      <c r="O974" s="55"/>
      <c r="P974" s="55"/>
    </row>
    <row r="975" s="10" customFormat="true" ht="30" hidden="false" customHeight="true" outlineLevel="0" collapsed="false">
      <c r="A975" s="152"/>
      <c r="B975" s="153"/>
    </row>
    <row r="976" s="10" customFormat="true" ht="47.25" hidden="false" customHeight="true" outlineLevel="0" collapsed="false">
      <c r="A976" s="152"/>
      <c r="B976" s="153"/>
      <c r="K976" s="55"/>
      <c r="L976" s="55"/>
      <c r="M976" s="55"/>
      <c r="N976" s="55"/>
      <c r="O976" s="55"/>
      <c r="P976" s="55"/>
      <c r="Q976" s="55"/>
      <c r="R976" s="55"/>
    </row>
    <row r="977" s="10" customFormat="true" ht="30" hidden="false" customHeight="true" outlineLevel="0" collapsed="false">
      <c r="A977" s="152"/>
      <c r="B977" s="152"/>
      <c r="Q977" s="55"/>
      <c r="R977" s="55"/>
    </row>
    <row r="978" s="10" customFormat="true" ht="30" hidden="false" customHeight="true" outlineLevel="0" collapsed="false">
      <c r="A978" s="152"/>
      <c r="B978" s="153"/>
      <c r="K978" s="165" t="e">
        <f aca="false">#REF!</f>
        <v>#REF!</v>
      </c>
      <c r="L978" s="55"/>
      <c r="M978" s="55"/>
      <c r="N978" s="55"/>
      <c r="O978" s="55"/>
      <c r="P978" s="55"/>
      <c r="Q978" s="55"/>
      <c r="R978" s="55"/>
    </row>
    <row r="979" s="10" customFormat="true" ht="30" hidden="false" customHeight="true" outlineLevel="0" collapsed="false">
      <c r="A979" s="152"/>
      <c r="B979" s="152"/>
      <c r="K979" s="55"/>
      <c r="L979" s="55"/>
      <c r="M979" s="55"/>
      <c r="N979" s="55"/>
      <c r="O979" s="55"/>
      <c r="P979" s="55"/>
      <c r="Q979" s="55"/>
      <c r="R979" s="55"/>
    </row>
    <row r="980" s="10" customFormat="true" ht="30" hidden="false" customHeight="true" outlineLevel="0" collapsed="false">
      <c r="A980" s="152"/>
      <c r="B980" s="153"/>
      <c r="K980" s="55"/>
      <c r="L980" s="55"/>
      <c r="M980" s="55"/>
      <c r="N980" s="55"/>
      <c r="O980" s="55"/>
      <c r="P980" s="55"/>
    </row>
    <row r="981" s="10" customFormat="true" ht="30" hidden="false" customHeight="true" outlineLevel="0" collapsed="false">
      <c r="A981" s="152"/>
      <c r="B981" s="152"/>
      <c r="K981" s="55"/>
      <c r="L981" s="55"/>
      <c r="M981" s="55"/>
      <c r="N981" s="55"/>
      <c r="O981" s="55"/>
      <c r="P981" s="55"/>
    </row>
    <row r="982" s="10" customFormat="true" ht="30" hidden="false" customHeight="true" outlineLevel="0" collapsed="false">
      <c r="A982" s="152"/>
      <c r="B982" s="153"/>
      <c r="Q982" s="55"/>
      <c r="R982" s="55"/>
    </row>
    <row r="983" s="10" customFormat="true" ht="30" hidden="false" customHeight="true" outlineLevel="0" collapsed="false">
      <c r="A983" s="152"/>
      <c r="B983" s="153"/>
      <c r="K983" s="55"/>
      <c r="L983" s="55"/>
      <c r="M983" s="55"/>
      <c r="N983" s="55"/>
      <c r="O983" s="55"/>
      <c r="P983" s="55"/>
    </row>
    <row r="984" s="10" customFormat="true" ht="30" hidden="false" customHeight="true" outlineLevel="0" collapsed="false">
      <c r="A984" s="152"/>
      <c r="B984" s="153"/>
      <c r="K984" s="55"/>
      <c r="L984" s="55"/>
      <c r="M984" s="55"/>
      <c r="N984" s="55"/>
      <c r="O984" s="55"/>
      <c r="P984" s="55"/>
    </row>
    <row r="985" s="10" customFormat="true" ht="30" hidden="false" customHeight="true" outlineLevel="0" collapsed="false">
      <c r="A985" s="152"/>
      <c r="B985" s="153"/>
      <c r="K985" s="58"/>
      <c r="L985" s="58"/>
      <c r="M985" s="58"/>
      <c r="N985" s="58"/>
      <c r="O985" s="58"/>
      <c r="P985" s="58"/>
    </row>
    <row r="986" s="10" customFormat="true" ht="30" hidden="false" customHeight="true" outlineLevel="0" collapsed="false">
      <c r="A986" s="152"/>
      <c r="B986" s="152"/>
      <c r="Q986" s="55"/>
      <c r="R986" s="55"/>
    </row>
    <row r="987" s="10" customFormat="true" ht="30" hidden="false" customHeight="true" outlineLevel="0" collapsed="false">
      <c r="A987" s="152"/>
      <c r="B987" s="153"/>
      <c r="Q987" s="55"/>
      <c r="R987" s="55"/>
    </row>
    <row r="988" s="10" customFormat="true" ht="30" hidden="false" customHeight="true" outlineLevel="0" collapsed="false">
      <c r="A988" s="152"/>
      <c r="B988" s="153"/>
      <c r="K988" s="55"/>
      <c r="L988" s="55"/>
      <c r="M988" s="55"/>
      <c r="N988" s="55"/>
      <c r="O988" s="55"/>
      <c r="P988" s="55"/>
    </row>
    <row r="989" s="10" customFormat="true" ht="30" hidden="false" customHeight="true" outlineLevel="0" collapsed="false">
      <c r="A989" s="161"/>
      <c r="B989" s="162"/>
      <c r="Q989" s="55"/>
      <c r="R989" s="55"/>
    </row>
    <row r="990" s="10" customFormat="true" ht="30" hidden="false" customHeight="true" outlineLevel="0" collapsed="false">
      <c r="A990" s="152"/>
      <c r="B990" s="152"/>
      <c r="K990" s="55"/>
      <c r="L990" s="55"/>
      <c r="M990" s="55"/>
      <c r="N990" s="55"/>
      <c r="O990" s="55"/>
      <c r="P990" s="55"/>
      <c r="Q990" s="55"/>
      <c r="R990" s="55"/>
    </row>
    <row r="991" s="160" customFormat="true" ht="30" hidden="false" customHeight="true" outlineLevel="0" collapsed="false">
      <c r="A991" s="187"/>
      <c r="B991" s="187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</row>
    <row r="992" s="10" customFormat="true" ht="30" hidden="false" customHeight="true" outlineLevel="0" collapsed="false">
      <c r="A992" s="170"/>
      <c r="B992" s="171"/>
      <c r="K992" s="55"/>
      <c r="L992" s="55"/>
      <c r="M992" s="55"/>
      <c r="N992" s="55"/>
      <c r="O992" s="55"/>
      <c r="P992" s="55"/>
      <c r="Q992" s="55"/>
      <c r="R992" s="55"/>
    </row>
    <row r="993" s="10" customFormat="true" ht="30" hidden="false" customHeight="true" outlineLevel="0" collapsed="false">
      <c r="A993" s="212"/>
      <c r="B993" s="212"/>
    </row>
    <row r="994" s="10" customFormat="true" ht="30" hidden="false" customHeight="true" outlineLevel="0" collapsed="false">
      <c r="A994" s="161"/>
      <c r="B994" s="162"/>
      <c r="K994" s="55"/>
      <c r="L994" s="55"/>
      <c r="M994" s="55"/>
      <c r="N994" s="55"/>
      <c r="O994" s="55"/>
      <c r="P994" s="55"/>
      <c r="Q994" s="55"/>
      <c r="R994" s="55"/>
    </row>
    <row r="995" s="10" customFormat="true" ht="30" hidden="false" customHeight="true" outlineLevel="0" collapsed="false">
      <c r="A995" s="161"/>
      <c r="B995" s="161"/>
      <c r="K995" s="55"/>
      <c r="L995" s="55"/>
      <c r="M995" s="55"/>
      <c r="N995" s="55"/>
      <c r="O995" s="55"/>
      <c r="P995" s="55"/>
      <c r="Q995" s="55"/>
      <c r="R995" s="55"/>
    </row>
    <row r="996" s="10" customFormat="true" ht="30" hidden="false" customHeight="true" outlineLevel="0" collapsed="false">
      <c r="A996" s="161"/>
      <c r="B996" s="162"/>
      <c r="Q996" s="55"/>
      <c r="R996" s="55"/>
    </row>
    <row r="997" s="10" customFormat="true" ht="30" hidden="false" customHeight="true" outlineLevel="0" collapsed="false">
      <c r="A997" s="161"/>
      <c r="B997" s="161"/>
      <c r="K997" s="55"/>
      <c r="L997" s="55"/>
      <c r="M997" s="55"/>
      <c r="N997" s="55"/>
      <c r="O997" s="55"/>
      <c r="P997" s="55"/>
      <c r="Q997" s="55"/>
      <c r="R997" s="55"/>
    </row>
    <row r="998" s="10" customFormat="true" ht="30" hidden="false" customHeight="true" outlineLevel="0" collapsed="false">
      <c r="A998" s="161"/>
      <c r="B998" s="162"/>
      <c r="Q998" s="55"/>
      <c r="R998" s="55"/>
    </row>
    <row r="999" s="10" customFormat="true" ht="30" hidden="false" customHeight="true" outlineLevel="0" collapsed="false">
      <c r="A999" s="161"/>
      <c r="B999" s="162"/>
      <c r="K999" s="55"/>
      <c r="L999" s="55"/>
      <c r="M999" s="55"/>
      <c r="N999" s="55"/>
      <c r="O999" s="55"/>
      <c r="P999" s="55"/>
      <c r="Q999" s="55"/>
      <c r="R999" s="55"/>
    </row>
    <row r="1000" s="10" customFormat="true" ht="30" hidden="false" customHeight="true" outlineLevel="0" collapsed="false">
      <c r="A1000" s="161"/>
      <c r="B1000" s="161"/>
    </row>
    <row r="1001" s="10" customFormat="true" ht="30" hidden="false" customHeight="true" outlineLevel="0" collapsed="false">
      <c r="A1001" s="161"/>
      <c r="B1001" s="162"/>
      <c r="K1001" s="55"/>
      <c r="L1001" s="55"/>
      <c r="M1001" s="55"/>
      <c r="N1001" s="55"/>
      <c r="O1001" s="55"/>
      <c r="P1001" s="55"/>
      <c r="Q1001" s="58"/>
      <c r="R1001" s="58"/>
    </row>
    <row r="1002" s="111" customFormat="true" ht="30" hidden="false" customHeight="true" outlineLevel="0" collapsed="false">
      <c r="A1002" s="161"/>
      <c r="B1002" s="161"/>
      <c r="C1002" s="10"/>
      <c r="D1002" s="10"/>
      <c r="E1002" s="10"/>
      <c r="F1002" s="10"/>
      <c r="G1002" s="10"/>
      <c r="H1002" s="10"/>
      <c r="I1002" s="10"/>
      <c r="J1002" s="10"/>
      <c r="K1002" s="55"/>
      <c r="L1002" s="55"/>
      <c r="M1002" s="55"/>
      <c r="N1002" s="55"/>
      <c r="O1002" s="55"/>
      <c r="P1002" s="55"/>
      <c r="Q1002" s="10"/>
      <c r="R1002" s="10"/>
    </row>
    <row r="1003" s="10" customFormat="true" ht="30" hidden="false" customHeight="true" outlineLevel="0" collapsed="false">
      <c r="A1003" s="161"/>
      <c r="B1003" s="162"/>
      <c r="Q1003" s="55"/>
      <c r="R1003" s="55"/>
    </row>
    <row r="1004" s="10" customFormat="true" ht="30" hidden="false" customHeight="true" outlineLevel="0" collapsed="false">
      <c r="A1004" s="161"/>
      <c r="B1004" s="161"/>
      <c r="Q1004" s="55"/>
      <c r="R1004" s="55"/>
    </row>
    <row r="1005" s="10" customFormat="true" ht="30" hidden="false" customHeight="true" outlineLevel="0" collapsed="false">
      <c r="A1005" s="161"/>
      <c r="B1005" s="162"/>
    </row>
    <row r="1006" s="10" customFormat="true" ht="30" hidden="false" customHeight="true" outlineLevel="0" collapsed="false">
      <c r="A1006" s="161"/>
      <c r="B1006" s="162"/>
      <c r="K1006" s="55"/>
      <c r="L1006" s="55"/>
      <c r="M1006" s="55"/>
      <c r="N1006" s="55"/>
      <c r="O1006" s="55"/>
      <c r="P1006" s="55"/>
    </row>
    <row r="1007" s="10" customFormat="true" ht="30" hidden="false" customHeight="true" outlineLevel="0" collapsed="false">
      <c r="A1007" s="161"/>
      <c r="B1007" s="161"/>
      <c r="K1007" s="55"/>
      <c r="L1007" s="55"/>
      <c r="M1007" s="55"/>
      <c r="N1007" s="55"/>
      <c r="O1007" s="55"/>
      <c r="P1007" s="55"/>
    </row>
    <row r="1008" s="10" customFormat="true" ht="30" hidden="false" customHeight="true" outlineLevel="0" collapsed="false">
      <c r="A1008" s="212"/>
      <c r="B1008" s="212"/>
      <c r="K1008" s="55"/>
      <c r="L1008" s="55"/>
      <c r="M1008" s="55"/>
      <c r="N1008" s="55"/>
      <c r="O1008" s="55"/>
      <c r="P1008" s="55"/>
    </row>
    <row r="1009" s="10" customFormat="true" ht="30" hidden="false" customHeight="true" outlineLevel="0" collapsed="false">
      <c r="A1009" s="161"/>
      <c r="B1009" s="161"/>
      <c r="K1009" s="55"/>
      <c r="L1009" s="55"/>
      <c r="M1009" s="55"/>
      <c r="N1009" s="55"/>
      <c r="O1009" s="55"/>
      <c r="P1009" s="55"/>
    </row>
    <row r="1010" s="111" customFormat="true" ht="30" hidden="false" customHeight="true" outlineLevel="0" collapsed="false">
      <c r="A1010" s="161"/>
      <c r="B1010" s="162"/>
      <c r="C1010" s="10"/>
      <c r="D1010" s="10"/>
      <c r="E1010" s="10"/>
      <c r="F1010" s="10"/>
      <c r="G1010" s="10"/>
      <c r="H1010" s="10"/>
      <c r="I1010" s="10"/>
      <c r="J1010" s="10"/>
      <c r="K1010" s="10"/>
      <c r="L1010" s="10"/>
      <c r="M1010" s="10"/>
      <c r="N1010" s="10"/>
      <c r="O1010" s="10"/>
      <c r="P1010" s="10"/>
      <c r="Q1010" s="10"/>
      <c r="R1010" s="10"/>
    </row>
    <row r="1011" s="10" customFormat="true" ht="30" hidden="false" customHeight="true" outlineLevel="0" collapsed="false">
      <c r="A1011" s="161"/>
      <c r="B1011" s="162"/>
    </row>
    <row r="1012" s="10" customFormat="true" ht="30" hidden="false" customHeight="true" outlineLevel="0" collapsed="false">
      <c r="A1012" s="161"/>
      <c r="B1012" s="162"/>
      <c r="K1012" s="55"/>
      <c r="L1012" s="55"/>
      <c r="M1012" s="55"/>
      <c r="N1012" s="55"/>
      <c r="O1012" s="55"/>
      <c r="P1012" s="55"/>
      <c r="Q1012" s="55"/>
      <c r="R1012" s="55"/>
    </row>
    <row r="1013" s="10" customFormat="true" ht="30" hidden="false" customHeight="true" outlineLevel="0" collapsed="false">
      <c r="A1013" s="161"/>
      <c r="B1013" s="162"/>
    </row>
    <row r="1014" s="10" customFormat="true" ht="30" hidden="false" customHeight="true" outlineLevel="0" collapsed="false">
      <c r="A1014" s="161"/>
      <c r="B1014" s="161"/>
    </row>
    <row r="1015" s="10" customFormat="true" ht="30" hidden="false" customHeight="true" outlineLevel="0" collapsed="false">
      <c r="A1015" s="161"/>
      <c r="B1015" s="161"/>
    </row>
    <row r="1016" s="10" customFormat="true" ht="30" hidden="false" customHeight="true" outlineLevel="0" collapsed="false">
      <c r="A1016" s="161"/>
      <c r="B1016" s="162"/>
      <c r="K1016" s="55"/>
      <c r="L1016" s="55"/>
      <c r="M1016" s="55"/>
      <c r="N1016" s="55"/>
      <c r="O1016" s="55"/>
      <c r="P1016" s="55"/>
    </row>
    <row r="1017" s="10" customFormat="true" ht="30" hidden="false" customHeight="true" outlineLevel="0" collapsed="false">
      <c r="A1017" s="161"/>
      <c r="B1017" s="161"/>
      <c r="K1017" s="55"/>
      <c r="L1017" s="55"/>
      <c r="M1017" s="55"/>
      <c r="N1017" s="55"/>
      <c r="O1017" s="55"/>
      <c r="P1017" s="55"/>
    </row>
    <row r="1018" s="10" customFormat="true" ht="30" hidden="false" customHeight="true" outlineLevel="0" collapsed="false">
      <c r="A1018" s="161"/>
      <c r="B1018" s="161"/>
      <c r="Q1018" s="160"/>
      <c r="R1018" s="160"/>
    </row>
    <row r="1019" s="10" customFormat="true" ht="30" hidden="false" customHeight="true" outlineLevel="0" collapsed="false">
      <c r="A1019" s="161"/>
      <c r="B1019" s="161"/>
      <c r="K1019" s="55"/>
      <c r="L1019" s="55"/>
      <c r="M1019" s="55"/>
      <c r="N1019" s="55"/>
      <c r="O1019" s="55"/>
      <c r="P1019" s="55"/>
    </row>
    <row r="1020" s="10" customFormat="true" ht="30" hidden="false" customHeight="true" outlineLevel="0" collapsed="false">
      <c r="A1020" s="161"/>
      <c r="B1020" s="162"/>
      <c r="K1020" s="55"/>
      <c r="L1020" s="55"/>
      <c r="M1020" s="55"/>
      <c r="N1020" s="55"/>
      <c r="O1020" s="55"/>
      <c r="P1020" s="55"/>
    </row>
    <row r="1021" s="10" customFormat="true" ht="30" hidden="false" customHeight="true" outlineLevel="0" collapsed="false">
      <c r="A1021" s="161"/>
      <c r="B1021" s="162"/>
    </row>
    <row r="1022" s="10" customFormat="true" ht="30" hidden="false" customHeight="true" outlineLevel="0" collapsed="false">
      <c r="A1022" s="161"/>
      <c r="B1022" s="161"/>
      <c r="K1022" s="55"/>
      <c r="L1022" s="55"/>
      <c r="M1022" s="55"/>
      <c r="N1022" s="55"/>
      <c r="O1022" s="55"/>
      <c r="P1022" s="55"/>
      <c r="Q1022" s="111"/>
      <c r="R1022" s="111"/>
    </row>
    <row r="1023" s="10" customFormat="true" ht="30" hidden="false" customHeight="true" outlineLevel="0" collapsed="false">
      <c r="A1023" s="161"/>
      <c r="B1023" s="162"/>
    </row>
    <row r="1024" s="10" customFormat="true" ht="30" hidden="false" customHeight="true" outlineLevel="0" collapsed="false">
      <c r="A1024" s="161"/>
      <c r="B1024" s="162"/>
      <c r="K1024" s="55"/>
      <c r="L1024" s="55"/>
      <c r="M1024" s="55"/>
      <c r="N1024" s="55"/>
      <c r="O1024" s="55"/>
      <c r="P1024" s="55"/>
    </row>
    <row r="1025" s="10" customFormat="true" ht="30" hidden="false" customHeight="true" outlineLevel="0" collapsed="false">
      <c r="A1025" s="161"/>
      <c r="B1025" s="161"/>
      <c r="K1025" s="55"/>
      <c r="L1025" s="55"/>
      <c r="M1025" s="55"/>
      <c r="N1025" s="55"/>
      <c r="O1025" s="55"/>
      <c r="P1025" s="55"/>
    </row>
    <row r="1026" s="10" customFormat="true" ht="30" hidden="false" customHeight="true" outlineLevel="0" collapsed="false">
      <c r="A1026" s="161"/>
      <c r="B1026" s="162"/>
      <c r="K1026" s="55"/>
      <c r="L1026" s="55"/>
      <c r="M1026" s="55"/>
      <c r="N1026" s="55"/>
      <c r="O1026" s="55"/>
      <c r="P1026" s="55"/>
    </row>
    <row r="1027" s="10" customFormat="true" ht="30" hidden="false" customHeight="true" outlineLevel="0" collapsed="false">
      <c r="A1027" s="161"/>
      <c r="B1027" s="161"/>
      <c r="K1027" s="55"/>
      <c r="L1027" s="55"/>
      <c r="M1027" s="55"/>
      <c r="N1027" s="55"/>
      <c r="O1027" s="55"/>
      <c r="P1027" s="55"/>
    </row>
    <row r="1028" s="10" customFormat="true" ht="30" hidden="false" customHeight="true" outlineLevel="0" collapsed="false">
      <c r="A1028" s="161"/>
      <c r="B1028" s="162"/>
      <c r="K1028" s="55"/>
      <c r="L1028" s="55"/>
      <c r="M1028" s="55"/>
      <c r="N1028" s="55"/>
      <c r="O1028" s="55"/>
      <c r="P1028" s="55"/>
      <c r="Q1028" s="160"/>
      <c r="R1028" s="160"/>
    </row>
    <row r="1029" s="10" customFormat="true" ht="30" hidden="false" customHeight="true" outlineLevel="0" collapsed="false">
      <c r="A1029" s="161"/>
      <c r="B1029" s="162"/>
      <c r="K1029" s="55"/>
      <c r="L1029" s="55"/>
      <c r="M1029" s="55"/>
      <c r="N1029" s="55"/>
      <c r="O1029" s="55"/>
      <c r="P1029" s="55"/>
    </row>
    <row r="1030" s="10" customFormat="true" ht="30" hidden="false" customHeight="true" outlineLevel="0" collapsed="false">
      <c r="A1030" s="161"/>
      <c r="B1030" s="162"/>
    </row>
    <row r="1031" s="10" customFormat="true" ht="30" hidden="false" customHeight="true" outlineLevel="0" collapsed="false">
      <c r="A1031" s="161"/>
      <c r="B1031" s="162"/>
      <c r="K1031" s="58"/>
      <c r="L1031" s="58"/>
      <c r="M1031" s="58"/>
      <c r="N1031" s="58"/>
      <c r="O1031" s="58"/>
      <c r="P1031" s="58"/>
      <c r="Q1031" s="111"/>
      <c r="R1031" s="111"/>
    </row>
    <row r="1032" s="10" customFormat="true" ht="30" hidden="false" customHeight="true" outlineLevel="0" collapsed="false">
      <c r="A1032" s="161"/>
      <c r="B1032" s="162"/>
    </row>
    <row r="1033" s="10" customFormat="true" ht="30" hidden="false" customHeight="true" outlineLevel="0" collapsed="false">
      <c r="A1033" s="161"/>
      <c r="B1033" s="162"/>
      <c r="K1033" s="55"/>
      <c r="L1033" s="55"/>
      <c r="M1033" s="55"/>
      <c r="N1033" s="55"/>
      <c r="O1033" s="55"/>
      <c r="P1033" s="55"/>
    </row>
    <row r="1034" s="10" customFormat="true" ht="30" hidden="false" customHeight="true" outlineLevel="0" collapsed="false">
      <c r="A1034" s="161"/>
      <c r="B1034" s="161"/>
      <c r="K1034" s="55"/>
      <c r="L1034" s="55"/>
      <c r="M1034" s="55"/>
      <c r="N1034" s="55"/>
      <c r="O1034" s="55"/>
      <c r="P1034" s="55"/>
    </row>
    <row r="1035" s="10" customFormat="true" ht="30" hidden="false" customHeight="true" outlineLevel="0" collapsed="false">
      <c r="A1035" s="161"/>
      <c r="B1035" s="162"/>
    </row>
    <row r="1036" s="10" customFormat="true" ht="30" hidden="false" customHeight="true" outlineLevel="0" collapsed="false">
      <c r="A1036" s="161"/>
      <c r="B1036" s="161"/>
    </row>
    <row r="1037" s="10" customFormat="true" ht="30" hidden="false" customHeight="true" outlineLevel="0" collapsed="false">
      <c r="A1037" s="161"/>
      <c r="B1037" s="162"/>
    </row>
    <row r="1038" s="10" customFormat="true" ht="30" hidden="false" customHeight="true" outlineLevel="0" collapsed="false">
      <c r="A1038" s="161"/>
      <c r="B1038" s="162"/>
    </row>
    <row r="1039" s="10" customFormat="true" ht="30" hidden="false" customHeight="true" outlineLevel="0" collapsed="false">
      <c r="A1039" s="161"/>
      <c r="B1039" s="161"/>
    </row>
    <row r="1040" s="10" customFormat="true" ht="30" hidden="false" customHeight="true" outlineLevel="0" collapsed="false">
      <c r="A1040" s="161"/>
      <c r="B1040" s="161"/>
    </row>
    <row r="1041" s="10" customFormat="true" ht="30" hidden="false" customHeight="true" outlineLevel="0" collapsed="false">
      <c r="A1041" s="161"/>
      <c r="B1041" s="161"/>
    </row>
    <row r="1042" s="10" customFormat="true" ht="30" hidden="false" customHeight="true" outlineLevel="0" collapsed="false">
      <c r="A1042" s="170"/>
      <c r="B1042" s="170"/>
      <c r="K1042" s="55"/>
      <c r="L1042" s="55"/>
      <c r="M1042" s="55"/>
      <c r="N1042" s="55"/>
      <c r="O1042" s="55"/>
      <c r="P1042" s="55"/>
      <c r="Q1042" s="237"/>
      <c r="R1042" s="237"/>
    </row>
    <row r="1043" s="10" customFormat="true" ht="30" hidden="false" customHeight="true" outlineLevel="0" collapsed="false">
      <c r="A1043" s="161"/>
      <c r="B1043" s="161"/>
    </row>
    <row r="1044" s="10" customFormat="true" ht="30" hidden="false" customHeight="true" outlineLevel="0" collapsed="false">
      <c r="A1044" s="161"/>
      <c r="B1044" s="161"/>
    </row>
    <row r="1045" s="10" customFormat="true" ht="30" hidden="false" customHeight="true" outlineLevel="0" collapsed="false">
      <c r="A1045" s="161"/>
      <c r="B1045" s="161"/>
    </row>
    <row r="1046" s="10" customFormat="true" ht="30" hidden="false" customHeight="true" outlineLevel="0" collapsed="false">
      <c r="A1046" s="162"/>
      <c r="B1046" s="162"/>
    </row>
    <row r="1047" s="10" customFormat="true" ht="30" hidden="false" customHeight="true" outlineLevel="0" collapsed="false">
      <c r="A1047" s="161"/>
      <c r="B1047" s="161"/>
    </row>
    <row r="1048" s="10" customFormat="true" ht="30" hidden="false" customHeight="true" outlineLevel="0" collapsed="false">
      <c r="A1048" s="161"/>
      <c r="B1048" s="161"/>
      <c r="K1048" s="160"/>
      <c r="L1048" s="160"/>
      <c r="M1048" s="160"/>
      <c r="N1048" s="160"/>
      <c r="O1048" s="160"/>
      <c r="P1048" s="160"/>
    </row>
    <row r="1049" s="10" customFormat="true" ht="30" hidden="false" customHeight="true" outlineLevel="0" collapsed="false">
      <c r="A1049" s="161"/>
      <c r="B1049" s="161"/>
    </row>
    <row r="1050" s="10" customFormat="true" ht="30" hidden="false" customHeight="true" outlineLevel="0" collapsed="false">
      <c r="A1050" s="161"/>
      <c r="B1050" s="161"/>
    </row>
    <row r="1051" s="10" customFormat="true" ht="30" hidden="false" customHeight="true" outlineLevel="0" collapsed="false">
      <c r="A1051" s="161"/>
      <c r="B1051" s="161"/>
    </row>
    <row r="1052" s="10" customFormat="true" ht="30" hidden="false" customHeight="true" outlineLevel="0" collapsed="false">
      <c r="A1052" s="161"/>
      <c r="B1052" s="161"/>
      <c r="K1052" s="111"/>
      <c r="L1052" s="111"/>
      <c r="M1052" s="111"/>
      <c r="N1052" s="111"/>
      <c r="O1052" s="111"/>
      <c r="P1052" s="111"/>
    </row>
    <row r="1053" s="10" customFormat="true" ht="30" hidden="false" customHeight="true" outlineLevel="0" collapsed="false">
      <c r="A1053" s="161"/>
      <c r="B1053" s="161"/>
    </row>
    <row r="1054" s="10" customFormat="true" ht="30" hidden="false" customHeight="true" outlineLevel="0" collapsed="false">
      <c r="A1054" s="161"/>
      <c r="B1054" s="161"/>
    </row>
    <row r="1055" s="10" customFormat="true" ht="30" hidden="false" customHeight="true" outlineLevel="0" collapsed="false">
      <c r="A1055" s="161"/>
      <c r="B1055" s="161"/>
    </row>
    <row r="1056" s="10" customFormat="true" ht="30" hidden="false" customHeight="true" outlineLevel="0" collapsed="false">
      <c r="A1056" s="152"/>
      <c r="B1056" s="152"/>
    </row>
    <row r="1057" s="10" customFormat="true" ht="30" hidden="false" customHeight="true" outlineLevel="0" collapsed="false">
      <c r="A1057" s="152"/>
      <c r="B1057" s="152"/>
    </row>
    <row r="1058" s="10" customFormat="true" ht="30" hidden="false" customHeight="true" outlineLevel="0" collapsed="false">
      <c r="A1058" s="187"/>
      <c r="B1058" s="187"/>
      <c r="K1058" s="160"/>
      <c r="L1058" s="160"/>
      <c r="M1058" s="160"/>
      <c r="N1058" s="160"/>
      <c r="O1058" s="160"/>
      <c r="P1058" s="160"/>
    </row>
    <row r="1059" s="10" customFormat="true" ht="30" hidden="false" customHeight="true" outlineLevel="0" collapsed="false">
      <c r="A1059" s="170"/>
      <c r="B1059" s="170"/>
    </row>
    <row r="1060" s="10" customFormat="true" ht="30" hidden="false" customHeight="true" outlineLevel="0" collapsed="false">
      <c r="A1060" s="161"/>
      <c r="B1060" s="161"/>
    </row>
    <row r="1061" s="10" customFormat="true" ht="30" hidden="false" customHeight="true" outlineLevel="0" collapsed="false">
      <c r="A1061" s="161"/>
      <c r="B1061" s="161"/>
      <c r="K1061" s="111"/>
      <c r="L1061" s="111"/>
      <c r="M1061" s="111"/>
      <c r="N1061" s="111"/>
      <c r="O1061" s="111"/>
      <c r="P1061" s="111"/>
    </row>
    <row r="1062" s="10" customFormat="true" ht="30" hidden="false" customHeight="true" outlineLevel="0" collapsed="false">
      <c r="A1062" s="161"/>
      <c r="B1062" s="161"/>
    </row>
    <row r="1063" s="10" customFormat="true" ht="30" hidden="false" customHeight="true" outlineLevel="0" collapsed="false">
      <c r="A1063" s="161"/>
      <c r="B1063" s="161"/>
      <c r="K1063" s="8" t="e">
        <f aca="false">#REF!</f>
        <v>#REF!</v>
      </c>
    </row>
    <row r="1064" s="10" customFormat="true" ht="30" hidden="false" customHeight="true" outlineLevel="0" collapsed="false">
      <c r="A1064" s="161"/>
      <c r="B1064" s="161"/>
    </row>
    <row r="1065" s="10" customFormat="true" ht="30" hidden="false" customHeight="true" outlineLevel="0" collapsed="false">
      <c r="A1065" s="185"/>
      <c r="B1065" s="185"/>
    </row>
    <row r="1066" s="10" customFormat="true" ht="30" hidden="false" customHeight="true" outlineLevel="0" collapsed="false">
      <c r="A1066" s="161"/>
      <c r="B1066" s="161"/>
    </row>
    <row r="1067" s="10" customFormat="true" ht="30" hidden="false" customHeight="true" outlineLevel="0" collapsed="false">
      <c r="A1067" s="161"/>
      <c r="B1067" s="161"/>
    </row>
    <row r="1068" s="10" customFormat="true" ht="30" hidden="false" customHeight="true" outlineLevel="0" collapsed="false">
      <c r="A1068" s="161"/>
      <c r="B1068" s="161"/>
    </row>
    <row r="1069" s="10" customFormat="true" ht="30" hidden="false" customHeight="true" outlineLevel="0" collapsed="false">
      <c r="A1069" s="161"/>
      <c r="B1069" s="161"/>
    </row>
    <row r="1070" s="10" customFormat="true" ht="30" hidden="false" customHeight="true" outlineLevel="0" collapsed="false">
      <c r="A1070" s="161"/>
      <c r="B1070" s="161"/>
    </row>
    <row r="1071" s="10" customFormat="true" ht="30" hidden="false" customHeight="true" outlineLevel="0" collapsed="false">
      <c r="A1071" s="161"/>
      <c r="B1071" s="161"/>
    </row>
    <row r="1072" s="10" customFormat="true" ht="30" hidden="false" customHeight="true" outlineLevel="0" collapsed="false">
      <c r="A1072" s="161"/>
      <c r="B1072" s="161"/>
      <c r="I1072" s="111"/>
      <c r="J1072" s="111"/>
      <c r="K1072" s="237"/>
      <c r="L1072" s="237"/>
      <c r="M1072" s="237"/>
      <c r="N1072" s="237"/>
      <c r="O1072" s="237"/>
      <c r="P1072" s="237"/>
    </row>
    <row r="1073" s="10" customFormat="true" ht="30" hidden="false" customHeight="true" outlineLevel="0" collapsed="false">
      <c r="A1073" s="161"/>
      <c r="B1073" s="161"/>
    </row>
    <row r="1074" s="10" customFormat="true" ht="30" hidden="false" customHeight="true" outlineLevel="0" collapsed="false">
      <c r="A1074" s="161"/>
      <c r="B1074" s="161"/>
    </row>
    <row r="1075" s="111" customFormat="true" ht="30" hidden="false" customHeight="true" outlineLevel="0" collapsed="false">
      <c r="A1075" s="161"/>
      <c r="B1075" s="161"/>
      <c r="C1075" s="10"/>
      <c r="D1075" s="10"/>
      <c r="E1075" s="10"/>
      <c r="F1075" s="10"/>
      <c r="G1075" s="10"/>
      <c r="H1075" s="10"/>
      <c r="I1075" s="10"/>
      <c r="J1075" s="10"/>
      <c r="K1075" s="10"/>
      <c r="L1075" s="10"/>
      <c r="M1075" s="10"/>
      <c r="N1075" s="10"/>
      <c r="O1075" s="10"/>
      <c r="P1075" s="10"/>
      <c r="Q1075" s="10"/>
      <c r="R1075" s="10"/>
      <c r="AA1075" s="10"/>
      <c r="AB1075" s="10"/>
      <c r="AC1075" s="10"/>
      <c r="AD1075" s="10"/>
      <c r="AE1075" s="10"/>
      <c r="AF1075" s="10"/>
      <c r="AG1075" s="10"/>
      <c r="AH1075" s="10"/>
      <c r="AI1075" s="10"/>
      <c r="AJ1075" s="10"/>
      <c r="AK1075" s="10"/>
      <c r="AL1075" s="10"/>
      <c r="AM1075" s="10"/>
    </row>
    <row r="1076" s="10" customFormat="true" ht="30" hidden="false" customHeight="true" outlineLevel="0" collapsed="false">
      <c r="A1076" s="185"/>
      <c r="B1076" s="185"/>
      <c r="C1076" s="111"/>
      <c r="D1076" s="111"/>
      <c r="E1076" s="111"/>
      <c r="F1076" s="111"/>
      <c r="G1076" s="111"/>
      <c r="H1076" s="111"/>
    </row>
    <row r="1077" s="10" customFormat="true" ht="30" hidden="false" customHeight="true" outlineLevel="0" collapsed="false">
      <c r="A1077" s="161"/>
      <c r="B1077" s="161"/>
    </row>
    <row r="1078" s="10" customFormat="true" ht="30" hidden="false" customHeight="true" outlineLevel="0" collapsed="false">
      <c r="A1078" s="161"/>
      <c r="B1078" s="161"/>
    </row>
    <row r="1079" s="10" customFormat="true" ht="30" hidden="false" customHeight="true" outlineLevel="0" collapsed="false">
      <c r="A1079" s="161"/>
      <c r="B1079" s="161"/>
    </row>
    <row r="1080" s="10" customFormat="true" ht="30" hidden="false" customHeight="true" outlineLevel="0" collapsed="false">
      <c r="A1080" s="161"/>
      <c r="B1080" s="161"/>
    </row>
    <row r="1081" s="160" customFormat="true" ht="30" hidden="false" customHeight="true" outlineLevel="0" collapsed="false">
      <c r="A1081" s="161"/>
      <c r="B1081" s="161"/>
      <c r="C1081" s="10"/>
      <c r="D1081" s="10"/>
      <c r="E1081" s="10"/>
      <c r="F1081" s="10"/>
      <c r="G1081" s="10"/>
      <c r="H1081" s="10"/>
      <c r="I1081" s="10"/>
      <c r="J1081" s="10"/>
      <c r="K1081" s="10"/>
      <c r="L1081" s="10"/>
      <c r="M1081" s="10"/>
      <c r="N1081" s="10"/>
      <c r="O1081" s="10"/>
      <c r="P1081" s="10"/>
      <c r="Q1081" s="10"/>
      <c r="R1081" s="10"/>
      <c r="S1081" s="10"/>
      <c r="T1081" s="10"/>
      <c r="U1081" s="10"/>
      <c r="V1081" s="10"/>
      <c r="W1081" s="10"/>
      <c r="X1081" s="10"/>
      <c r="Y1081" s="10"/>
      <c r="Z1081" s="10"/>
    </row>
    <row r="1082" s="10" customFormat="true" ht="30" hidden="false" customHeight="true" outlineLevel="0" collapsed="false">
      <c r="A1082" s="161"/>
      <c r="B1082" s="161"/>
    </row>
    <row r="1083" s="10" customFormat="true" ht="30" hidden="false" customHeight="true" outlineLevel="0" collapsed="false">
      <c r="A1083" s="161"/>
      <c r="B1083" s="161"/>
    </row>
    <row r="1084" s="10" customFormat="true" ht="30" hidden="false" customHeight="true" outlineLevel="0" collapsed="false">
      <c r="A1084" s="161"/>
      <c r="B1084" s="161"/>
      <c r="AA1084" s="111"/>
      <c r="AB1084" s="111"/>
      <c r="AC1084" s="111"/>
      <c r="AD1084" s="111"/>
      <c r="AE1084" s="111"/>
      <c r="AF1084" s="111"/>
      <c r="AG1084" s="111"/>
      <c r="AH1084" s="111"/>
      <c r="AI1084" s="111"/>
      <c r="AJ1084" s="111"/>
      <c r="AK1084" s="111"/>
      <c r="AL1084" s="111"/>
      <c r="AM1084" s="111"/>
    </row>
    <row r="1085" s="10" customFormat="true" ht="30" hidden="false" customHeight="true" outlineLevel="0" collapsed="false">
      <c r="A1085" s="161"/>
      <c r="B1085" s="161"/>
    </row>
    <row r="1086" s="10" customFormat="true" ht="30" hidden="false" customHeight="true" outlineLevel="0" collapsed="false">
      <c r="A1086" s="161"/>
      <c r="B1086" s="161"/>
    </row>
    <row r="1087" s="10" customFormat="true" ht="30" hidden="false" customHeight="true" outlineLevel="0" collapsed="false">
      <c r="A1087" s="161"/>
      <c r="B1087" s="161"/>
    </row>
    <row r="1088" s="10" customFormat="true" ht="30" hidden="false" customHeight="true" outlineLevel="0" collapsed="false">
      <c r="A1088" s="161"/>
      <c r="B1088" s="161"/>
    </row>
    <row r="1089" s="10" customFormat="true" ht="30" hidden="false" customHeight="true" outlineLevel="0" collapsed="false">
      <c r="A1089" s="161"/>
      <c r="B1089" s="161"/>
    </row>
    <row r="1090" s="10" customFormat="true" ht="30" hidden="false" customHeight="true" outlineLevel="0" collapsed="false">
      <c r="A1090" s="161"/>
      <c r="B1090" s="161"/>
    </row>
    <row r="1091" s="10" customFormat="true" ht="30" hidden="false" customHeight="true" outlineLevel="0" collapsed="false">
      <c r="A1091" s="161"/>
      <c r="B1091" s="161"/>
    </row>
    <row r="1092" s="10" customFormat="true" ht="30" hidden="false" customHeight="true" outlineLevel="0" collapsed="false">
      <c r="A1092" s="161"/>
      <c r="B1092" s="161"/>
    </row>
    <row r="1093" s="10" customFormat="true" ht="30" hidden="false" customHeight="true" outlineLevel="0" collapsed="false">
      <c r="A1093" s="161"/>
      <c r="B1093" s="161"/>
    </row>
    <row r="1094" s="10" customFormat="true" ht="30" hidden="false" customHeight="true" outlineLevel="0" collapsed="false">
      <c r="A1094" s="161"/>
      <c r="B1094" s="161"/>
    </row>
    <row r="1095" s="10" customFormat="true" ht="30" hidden="false" customHeight="true" outlineLevel="0" collapsed="false">
      <c r="A1095" s="161"/>
      <c r="B1095" s="161"/>
    </row>
    <row r="1096" s="10" customFormat="true" ht="30" hidden="false" customHeight="true" outlineLevel="0" collapsed="false">
      <c r="A1096" s="161"/>
      <c r="B1096" s="161"/>
    </row>
    <row r="1097" s="111" customFormat="true" ht="30" hidden="false" customHeight="true" outlineLevel="0" collapsed="false">
      <c r="A1097" s="161"/>
      <c r="B1097" s="161"/>
      <c r="C1097" s="10"/>
      <c r="D1097" s="10"/>
      <c r="E1097" s="10"/>
      <c r="F1097" s="10"/>
      <c r="G1097" s="10"/>
      <c r="H1097" s="10"/>
      <c r="I1097" s="10"/>
      <c r="J1097" s="10"/>
      <c r="K1097" s="10"/>
      <c r="L1097" s="10"/>
      <c r="M1097" s="10"/>
      <c r="N1097" s="10"/>
      <c r="O1097" s="10"/>
      <c r="P1097" s="10"/>
      <c r="Q1097" s="10"/>
      <c r="R1097" s="10"/>
      <c r="AA1097" s="10"/>
      <c r="AB1097" s="10"/>
      <c r="AC1097" s="10"/>
      <c r="AD1097" s="10"/>
      <c r="AE1097" s="10"/>
      <c r="AF1097" s="10"/>
      <c r="AG1097" s="10"/>
      <c r="AH1097" s="10"/>
      <c r="AI1097" s="10"/>
      <c r="AJ1097" s="10"/>
      <c r="AK1097" s="10"/>
      <c r="AL1097" s="10"/>
      <c r="AM1097" s="10"/>
    </row>
    <row r="1098" s="10" customFormat="true" ht="30" hidden="false" customHeight="true" outlineLevel="0" collapsed="false">
      <c r="A1098" s="161"/>
      <c r="B1098" s="161"/>
    </row>
    <row r="1099" s="10" customFormat="true" ht="30" hidden="false" customHeight="true" outlineLevel="0" collapsed="false">
      <c r="A1099" s="161"/>
      <c r="B1099" s="161"/>
    </row>
    <row r="1100" s="10" customFormat="true" ht="30" hidden="false" customHeight="true" outlineLevel="0" collapsed="false">
      <c r="A1100" s="161"/>
      <c r="B1100" s="161"/>
    </row>
    <row r="1101" s="10" customFormat="true" ht="30" hidden="false" customHeight="true" outlineLevel="0" collapsed="false">
      <c r="A1101" s="161"/>
      <c r="B1101" s="161"/>
    </row>
    <row r="1102" s="10" customFormat="true" ht="30" hidden="false" customHeight="true" outlineLevel="0" collapsed="false">
      <c r="A1102" s="161"/>
      <c r="B1102" s="161"/>
    </row>
    <row r="1103" s="10" customFormat="true" ht="30" hidden="false" customHeight="true" outlineLevel="0" collapsed="false">
      <c r="A1103" s="161"/>
      <c r="B1103" s="161"/>
    </row>
    <row r="1104" s="10" customFormat="true" ht="30" hidden="false" customHeight="true" outlineLevel="0" collapsed="false">
      <c r="A1104" s="161"/>
      <c r="B1104" s="161"/>
    </row>
    <row r="1105" s="10" customFormat="true" ht="30" hidden="false" customHeight="true" outlineLevel="0" collapsed="false">
      <c r="A1105" s="161"/>
      <c r="B1105" s="161"/>
    </row>
    <row r="1106" s="10" customFormat="true" ht="30" hidden="false" customHeight="true" outlineLevel="0" collapsed="false">
      <c r="A1106" s="161"/>
      <c r="B1106" s="161"/>
      <c r="AA1106" s="111"/>
      <c r="AB1106" s="111"/>
      <c r="AC1106" s="111"/>
      <c r="AD1106" s="111"/>
      <c r="AE1106" s="111"/>
      <c r="AF1106" s="111"/>
      <c r="AG1106" s="111"/>
      <c r="AH1106" s="111"/>
      <c r="AI1106" s="111"/>
      <c r="AJ1106" s="111"/>
      <c r="AK1106" s="111"/>
      <c r="AL1106" s="111"/>
      <c r="AM1106" s="111"/>
    </row>
    <row r="1107" s="10" customFormat="true" ht="30" hidden="false" customHeight="true" outlineLevel="0" collapsed="false">
      <c r="A1107" s="161"/>
      <c r="B1107" s="161"/>
    </row>
    <row r="1108" s="10" customFormat="true" ht="30" hidden="false" customHeight="true" outlineLevel="0" collapsed="false">
      <c r="A1108" s="161"/>
      <c r="B1108" s="161"/>
    </row>
    <row r="1109" s="10" customFormat="true" ht="30" hidden="false" customHeight="true" outlineLevel="0" collapsed="false">
      <c r="A1109" s="161"/>
      <c r="B1109" s="161"/>
    </row>
    <row r="1110" s="10" customFormat="true" ht="30" hidden="false" customHeight="true" outlineLevel="0" collapsed="false">
      <c r="A1110" s="161"/>
      <c r="B1110" s="161"/>
    </row>
    <row r="1111" s="10" customFormat="true" ht="30" hidden="false" customHeight="true" outlineLevel="0" collapsed="false">
      <c r="A1111" s="161"/>
      <c r="B1111" s="161"/>
    </row>
    <row r="1112" s="10" customFormat="true" ht="30" hidden="false" customHeight="true" outlineLevel="0" collapsed="false">
      <c r="A1112" s="161"/>
      <c r="B1112" s="161"/>
    </row>
    <row r="1113" s="10" customFormat="true" ht="30" hidden="false" customHeight="true" outlineLevel="0" collapsed="false">
      <c r="A1113" s="161"/>
      <c r="B1113" s="161"/>
    </row>
    <row r="1114" s="10" customFormat="true" ht="30" hidden="false" customHeight="true" outlineLevel="0" collapsed="false">
      <c r="A1114" s="161"/>
      <c r="B1114" s="161"/>
    </row>
    <row r="1115" s="10" customFormat="true" ht="30" hidden="false" customHeight="true" outlineLevel="0" collapsed="false">
      <c r="A1115" s="161"/>
      <c r="B1115" s="161"/>
    </row>
    <row r="1116" s="10" customFormat="true" ht="30" hidden="false" customHeight="true" outlineLevel="0" collapsed="false">
      <c r="A1116" s="161"/>
      <c r="B1116" s="161"/>
    </row>
    <row r="1117" s="10" customFormat="true" ht="30" hidden="false" customHeight="true" outlineLevel="0" collapsed="false">
      <c r="A1117" s="161"/>
      <c r="B1117" s="161"/>
    </row>
    <row r="1118" s="10" customFormat="true" ht="30" hidden="false" customHeight="true" outlineLevel="0" collapsed="false">
      <c r="A1118" s="161"/>
      <c r="B1118" s="161"/>
    </row>
    <row r="1119" s="10" customFormat="true" ht="30" hidden="false" customHeight="true" outlineLevel="0" collapsed="false">
      <c r="A1119" s="161"/>
      <c r="B1119" s="161"/>
    </row>
    <row r="1120" s="10" customFormat="true" ht="30" hidden="false" customHeight="true" outlineLevel="0" collapsed="false">
      <c r="A1120" s="161"/>
      <c r="B1120" s="161"/>
    </row>
    <row r="1121" s="10" customFormat="true" ht="30" hidden="false" customHeight="true" outlineLevel="0" collapsed="false">
      <c r="A1121" s="161"/>
      <c r="B1121" s="161"/>
    </row>
    <row r="1122" s="10" customFormat="true" ht="30" hidden="false" customHeight="true" outlineLevel="0" collapsed="false">
      <c r="A1122" s="161"/>
      <c r="B1122" s="161"/>
    </row>
    <row r="1123" s="10" customFormat="true" ht="30" hidden="false" customHeight="true" outlineLevel="0" collapsed="false">
      <c r="A1123" s="161"/>
      <c r="B1123" s="161"/>
    </row>
    <row r="1124" s="10" customFormat="true" ht="30" hidden="false" customHeight="true" outlineLevel="0" collapsed="false">
      <c r="A1124" s="161"/>
      <c r="B1124" s="161"/>
    </row>
    <row r="1125" s="10" customFormat="true" ht="30" hidden="false" customHeight="true" outlineLevel="0" collapsed="false">
      <c r="A1125" s="161"/>
      <c r="B1125" s="161"/>
    </row>
    <row r="1126" s="10" customFormat="true" ht="30" hidden="false" customHeight="true" outlineLevel="0" collapsed="false">
      <c r="A1126" s="161"/>
      <c r="B1126" s="161"/>
    </row>
    <row r="1127" s="10" customFormat="true" ht="30" hidden="false" customHeight="true" outlineLevel="0" collapsed="false">
      <c r="A1127" s="161"/>
      <c r="B1127" s="161"/>
    </row>
    <row r="1128" s="10" customFormat="true" ht="30" hidden="false" customHeight="true" outlineLevel="0" collapsed="false">
      <c r="A1128" s="161"/>
      <c r="B1128" s="161"/>
    </row>
    <row r="1129" s="10" customFormat="true" ht="30" hidden="false" customHeight="true" outlineLevel="0" collapsed="false">
      <c r="A1129" s="161"/>
      <c r="B1129" s="161"/>
    </row>
    <row r="1130" s="10" customFormat="true" ht="30" hidden="false" customHeight="true" outlineLevel="0" collapsed="false">
      <c r="A1130" s="161"/>
      <c r="B1130" s="161"/>
    </row>
    <row r="1131" s="10" customFormat="true" ht="30" hidden="false" customHeight="true" outlineLevel="0" collapsed="false">
      <c r="A1131" s="161"/>
      <c r="B1131" s="161"/>
    </row>
    <row r="1132" s="10" customFormat="true" ht="30" hidden="false" customHeight="true" outlineLevel="0" collapsed="false">
      <c r="A1132" s="161"/>
      <c r="B1132" s="161"/>
    </row>
    <row r="1133" s="10" customFormat="true" ht="30" hidden="false" customHeight="true" outlineLevel="0" collapsed="false">
      <c r="A1133" s="161"/>
      <c r="B1133" s="161"/>
    </row>
    <row r="1134" s="10" customFormat="true" ht="30" hidden="false" customHeight="true" outlineLevel="0" collapsed="false">
      <c r="A1134" s="161"/>
      <c r="B1134" s="161"/>
    </row>
    <row r="1135" s="10" customFormat="true" ht="30" hidden="false" customHeight="true" outlineLevel="0" collapsed="false">
      <c r="A1135" s="161"/>
      <c r="B1135" s="161"/>
    </row>
    <row r="1136" s="10" customFormat="true" ht="30" hidden="false" customHeight="true" outlineLevel="0" collapsed="false">
      <c r="A1136" s="161"/>
      <c r="B1136" s="161"/>
    </row>
    <row r="1137" s="10" customFormat="true" ht="30" hidden="false" customHeight="true" outlineLevel="0" collapsed="false">
      <c r="A1137" s="161"/>
      <c r="B1137" s="161"/>
    </row>
    <row r="1138" s="10" customFormat="true" ht="30" hidden="false" customHeight="true" outlineLevel="0" collapsed="false">
      <c r="A1138" s="161"/>
      <c r="B1138" s="161"/>
    </row>
    <row r="1139" s="10" customFormat="true" ht="30" hidden="false" customHeight="true" outlineLevel="0" collapsed="false">
      <c r="A1139" s="161"/>
      <c r="B1139" s="161"/>
      <c r="K1139" s="8" t="e">
        <f aca="false">#REF!</f>
        <v>#REF!</v>
      </c>
    </row>
    <row r="1140" s="10" customFormat="true" ht="30" hidden="false" customHeight="true" outlineLevel="0" collapsed="false">
      <c r="A1140" s="161"/>
      <c r="B1140" s="161"/>
    </row>
    <row r="1141" s="10" customFormat="true" ht="30" hidden="false" customHeight="true" outlineLevel="0" collapsed="false">
      <c r="A1141" s="161"/>
      <c r="B1141" s="161"/>
      <c r="K1141" s="8" t="e">
        <f aca="false">#REF!+K101+K181+K254+K336+K406+K500+K578+K664+K745+K834+K903+K978+K1063+K1139</f>
        <v>#REF!</v>
      </c>
    </row>
    <row r="1142" s="160" customFormat="true" ht="30" hidden="false" customHeight="true" outlineLevel="0" collapsed="false">
      <c r="A1142" s="161"/>
      <c r="B1142" s="161"/>
      <c r="C1142" s="10"/>
      <c r="D1142" s="10"/>
      <c r="E1142" s="10"/>
      <c r="F1142" s="10"/>
      <c r="G1142" s="10"/>
      <c r="H1142" s="10"/>
      <c r="I1142" s="10"/>
      <c r="J1142" s="10"/>
      <c r="K1142" s="8" t="e">
        <f aca="false">K1141/15</f>
        <v>#REF!</v>
      </c>
      <c r="L1142" s="10"/>
      <c r="M1142" s="10"/>
      <c r="N1142" s="10"/>
      <c r="O1142" s="10"/>
      <c r="P1142" s="10"/>
      <c r="Q1142" s="10"/>
      <c r="R1142" s="10"/>
      <c r="S1142" s="10"/>
      <c r="T1142" s="10"/>
      <c r="U1142" s="10"/>
      <c r="V1142" s="10"/>
      <c r="W1142" s="10"/>
      <c r="X1142" s="10"/>
      <c r="Y1142" s="10"/>
      <c r="Z1142" s="10"/>
    </row>
    <row r="1143" s="10" customFormat="true" ht="30" hidden="false" customHeight="true" outlineLevel="0" collapsed="false">
      <c r="A1143" s="161"/>
      <c r="B1143" s="161"/>
    </row>
    <row r="1144" s="10" customFormat="true" ht="30" hidden="false" customHeight="true" outlineLevel="0" collapsed="false">
      <c r="A1144" s="161"/>
      <c r="B1144" s="161"/>
    </row>
    <row r="1145" s="10" customFormat="true" ht="30" hidden="false" customHeight="true" outlineLevel="0" collapsed="false">
      <c r="A1145" s="161"/>
      <c r="B1145" s="161"/>
    </row>
    <row r="1146" s="10" customFormat="true" ht="30" hidden="false" customHeight="true" outlineLevel="0" collapsed="false">
      <c r="A1146" s="240"/>
      <c r="B1146" s="240"/>
    </row>
    <row r="1147" s="10" customFormat="true" ht="30" hidden="false" customHeight="true" outlineLevel="0" collapsed="false">
      <c r="A1147" s="240"/>
      <c r="B1147" s="240"/>
    </row>
    <row r="1148" s="10" customFormat="true" ht="30" hidden="false" customHeight="true" outlineLevel="0" collapsed="false">
      <c r="A1148" s="240"/>
      <c r="B1148" s="240"/>
    </row>
    <row r="1149" s="10" customFormat="true" ht="30" hidden="false" customHeight="true" outlineLevel="0" collapsed="false">
      <c r="A1149" s="152"/>
      <c r="B1149" s="152"/>
    </row>
    <row r="1150" s="10" customFormat="true" ht="30" hidden="false" customHeight="true" outlineLevel="0" collapsed="false">
      <c r="A1150" s="187"/>
      <c r="B1150" s="187"/>
      <c r="Q1150" s="111"/>
      <c r="R1150" s="111"/>
    </row>
    <row r="1151" s="10" customFormat="true" ht="30" hidden="false" customHeight="true" outlineLevel="0" collapsed="false">
      <c r="A1151" s="170"/>
      <c r="B1151" s="170"/>
    </row>
    <row r="1152" s="10" customFormat="true" ht="30" hidden="false" customHeight="true" outlineLevel="0" collapsed="false">
      <c r="A1152" s="161"/>
      <c r="B1152" s="161"/>
    </row>
    <row r="1153" s="10" customFormat="true" ht="30" hidden="false" customHeight="true" outlineLevel="0" collapsed="false">
      <c r="A1153" s="161"/>
      <c r="B1153" s="161"/>
      <c r="C1153" s="10" t="n">
        <v>100</v>
      </c>
      <c r="D1153" s="10" t="n">
        <v>6.1</v>
      </c>
      <c r="E1153" s="10" t="n">
        <v>10.5</v>
      </c>
      <c r="F1153" s="10" t="n">
        <v>9.8</v>
      </c>
      <c r="G1153" s="10" t="n">
        <v>158</v>
      </c>
    </row>
    <row r="1154" s="10" customFormat="true" ht="30" hidden="false" customHeight="true" outlineLevel="0" collapsed="false">
      <c r="A1154" s="161"/>
      <c r="B1154" s="161"/>
    </row>
    <row r="1155" s="160" customFormat="true" ht="30" hidden="false" customHeight="true" outlineLevel="0" collapsed="false">
      <c r="A1155" s="161"/>
      <c r="B1155" s="161"/>
      <c r="C1155" s="10"/>
      <c r="D1155" s="10"/>
      <c r="E1155" s="10"/>
      <c r="F1155" s="10"/>
      <c r="G1155" s="10"/>
      <c r="H1155" s="10"/>
      <c r="I1155" s="10"/>
      <c r="J1155" s="10"/>
      <c r="K1155" s="10"/>
      <c r="L1155" s="10"/>
      <c r="M1155" s="10"/>
      <c r="N1155" s="10"/>
      <c r="O1155" s="10"/>
      <c r="P1155" s="10"/>
      <c r="Q1155" s="10"/>
      <c r="R1155" s="10"/>
      <c r="S1155" s="10"/>
      <c r="T1155" s="10"/>
      <c r="U1155" s="10"/>
      <c r="V1155" s="10"/>
      <c r="W1155" s="10"/>
      <c r="X1155" s="10"/>
      <c r="Y1155" s="10"/>
      <c r="Z1155" s="10"/>
    </row>
    <row r="1156" s="10" customFormat="true" ht="42.75" hidden="false" customHeight="true" outlineLevel="0" collapsed="false">
      <c r="A1156" s="161"/>
      <c r="B1156" s="161"/>
    </row>
    <row r="1157" s="10" customFormat="true" ht="38.25" hidden="false" customHeight="true" outlineLevel="0" collapsed="false">
      <c r="A1157" s="161"/>
      <c r="B1157" s="161"/>
    </row>
    <row r="1158" s="10" customFormat="true" ht="32.25" hidden="false" customHeight="true" outlineLevel="0" collapsed="false">
      <c r="A1158" s="161"/>
      <c r="B1158" s="161"/>
    </row>
    <row r="1159" s="10" customFormat="true" ht="30" hidden="false" customHeight="true" outlineLevel="0" collapsed="false">
      <c r="A1159" s="161"/>
      <c r="B1159" s="161"/>
    </row>
    <row r="1160" s="10" customFormat="true" ht="24.95" hidden="false" customHeight="true" outlineLevel="0" collapsed="false">
      <c r="A1160" s="161"/>
      <c r="B1160" s="161"/>
    </row>
    <row r="1161" s="10" customFormat="true" ht="24.95" hidden="false" customHeight="true" outlineLevel="0" collapsed="false">
      <c r="A1161" s="161"/>
      <c r="B1161" s="161"/>
    </row>
    <row r="1162" s="10" customFormat="true" ht="24.95" hidden="false" customHeight="true" outlineLevel="0" collapsed="false">
      <c r="A1162" s="161"/>
      <c r="B1162" s="161"/>
    </row>
    <row r="1163" s="10" customFormat="true" ht="24.95" hidden="false" customHeight="true" outlineLevel="0" collapsed="false">
      <c r="A1163" s="161"/>
      <c r="B1163" s="161"/>
    </row>
    <row r="1164" s="10" customFormat="true" ht="24.95" hidden="false" customHeight="true" outlineLevel="0" collapsed="false">
      <c r="A1164" s="161"/>
      <c r="B1164" s="161"/>
    </row>
    <row r="1165" s="10" customFormat="true" ht="24.95" hidden="false" customHeight="true" outlineLevel="0" collapsed="false">
      <c r="A1165" s="161"/>
      <c r="B1165" s="161"/>
    </row>
    <row r="1166" s="10" customFormat="true" ht="24.95" hidden="false" customHeight="true" outlineLevel="0" collapsed="false">
      <c r="A1166" s="161"/>
      <c r="B1166" s="161"/>
    </row>
    <row r="1167" s="10" customFormat="true" ht="24.95" hidden="false" customHeight="true" outlineLevel="0" collapsed="false">
      <c r="A1167" s="161"/>
      <c r="B1167" s="161"/>
    </row>
    <row r="1168" s="10" customFormat="true" ht="24.95" hidden="false" customHeight="true" outlineLevel="0" collapsed="false">
      <c r="A1168" s="161"/>
      <c r="B1168" s="161"/>
    </row>
    <row r="1169" s="10" customFormat="true" ht="24.95" hidden="false" customHeight="true" outlineLevel="0" collapsed="false">
      <c r="A1169" s="161"/>
      <c r="B1169" s="161"/>
    </row>
    <row r="1170" s="10" customFormat="true" ht="24.95" hidden="false" customHeight="true" outlineLevel="0" collapsed="false">
      <c r="A1170" s="161"/>
      <c r="B1170" s="161"/>
    </row>
    <row r="1171" s="10" customFormat="true" ht="24.95" hidden="false" customHeight="true" outlineLevel="0" collapsed="false">
      <c r="A1171" s="161"/>
      <c r="B1171" s="161"/>
    </row>
    <row r="1172" s="10" customFormat="true" ht="24.95" hidden="false" customHeight="true" outlineLevel="0" collapsed="false">
      <c r="A1172" s="161"/>
      <c r="B1172" s="161"/>
    </row>
    <row r="1173" s="10" customFormat="true" ht="30" hidden="false" customHeight="true" outlineLevel="0" collapsed="false">
      <c r="A1173" s="161"/>
      <c r="B1173" s="161"/>
    </row>
    <row r="1174" s="10" customFormat="true" ht="60" hidden="false" customHeight="true" outlineLevel="0" collapsed="false">
      <c r="A1174" s="161"/>
      <c r="B1174" s="161"/>
    </row>
    <row r="1175" s="10" customFormat="true" ht="24.95" hidden="false" customHeight="true" outlineLevel="0" collapsed="false">
      <c r="A1175" s="161"/>
      <c r="B1175" s="161"/>
    </row>
    <row r="1176" s="10" customFormat="true" ht="24.95" hidden="false" customHeight="true" outlineLevel="0" collapsed="false">
      <c r="A1176" s="161"/>
      <c r="B1176" s="161"/>
    </row>
    <row r="1177" s="10" customFormat="true" ht="24.95" hidden="false" customHeight="true" outlineLevel="0" collapsed="false">
      <c r="A1177" s="161"/>
      <c r="B1177" s="161"/>
    </row>
    <row r="1178" s="10" customFormat="true" ht="24.95" hidden="false" customHeight="true" outlineLevel="0" collapsed="false">
      <c r="A1178" s="161"/>
      <c r="B1178" s="161"/>
    </row>
    <row r="1179" s="10" customFormat="true" ht="24.95" hidden="false" customHeight="true" outlineLevel="0" collapsed="false">
      <c r="A1179" s="161"/>
      <c r="B1179" s="161"/>
    </row>
    <row r="1180" s="10" customFormat="true" ht="24.95" hidden="false" customHeight="true" outlineLevel="0" collapsed="false">
      <c r="A1180" s="161"/>
      <c r="B1180" s="161"/>
      <c r="I1180" s="111"/>
      <c r="J1180" s="111"/>
      <c r="K1180" s="111"/>
      <c r="L1180" s="111"/>
      <c r="M1180" s="111"/>
      <c r="N1180" s="111"/>
      <c r="O1180" s="111"/>
      <c r="P1180" s="111"/>
    </row>
    <row r="1181" s="10" customFormat="true" ht="20.1" hidden="false" customHeight="true" outlineLevel="0" collapsed="false">
      <c r="A1181" s="161"/>
      <c r="B1181" s="161"/>
    </row>
    <row r="1182" s="10" customFormat="true" ht="20.1" hidden="false" customHeight="true" outlineLevel="0" collapsed="false">
      <c r="A1182" s="161"/>
      <c r="B1182" s="161"/>
    </row>
    <row r="1183" s="10" customFormat="true" ht="20.1" hidden="false" customHeight="true" outlineLevel="0" collapsed="false">
      <c r="A1183" s="161"/>
      <c r="B1183" s="161"/>
      <c r="Q1183" s="160"/>
      <c r="R1183" s="160"/>
    </row>
    <row r="1184" s="10" customFormat="true" ht="20.1" hidden="false" customHeight="true" outlineLevel="0" collapsed="false">
      <c r="A1184" s="185"/>
      <c r="B1184" s="185"/>
      <c r="C1184" s="111"/>
      <c r="D1184" s="111"/>
      <c r="E1184" s="111"/>
      <c r="F1184" s="111"/>
      <c r="G1184" s="111"/>
      <c r="H1184" s="111"/>
    </row>
    <row r="1185" s="10" customFormat="true" ht="20.1" hidden="false" customHeight="true" outlineLevel="0" collapsed="false">
      <c r="A1185" s="161"/>
      <c r="B1185" s="161"/>
    </row>
    <row r="1186" s="10" customFormat="true" ht="20.1" hidden="false" customHeight="true" outlineLevel="0" collapsed="false">
      <c r="A1186" s="161"/>
      <c r="B1186" s="161"/>
    </row>
    <row r="1187" s="10" customFormat="true" ht="45" hidden="false" customHeight="true" outlineLevel="0" collapsed="false">
      <c r="A1187" s="161"/>
      <c r="B1187" s="161"/>
    </row>
    <row r="1188" s="10" customFormat="true" ht="20.1" hidden="false" customHeight="true" outlineLevel="0" collapsed="false">
      <c r="A1188" s="161"/>
      <c r="B1188" s="161"/>
    </row>
    <row r="1189" s="10" customFormat="true" ht="20.1" hidden="false" customHeight="true" outlineLevel="0" collapsed="false">
      <c r="A1189" s="161"/>
      <c r="B1189" s="161"/>
    </row>
    <row r="1190" s="10" customFormat="true" ht="20.1" hidden="false" customHeight="true" outlineLevel="0" collapsed="false">
      <c r="A1190" s="161"/>
      <c r="B1190" s="161"/>
    </row>
    <row r="1191" s="10" customFormat="true" ht="20.1" hidden="false" customHeight="true" outlineLevel="0" collapsed="false">
      <c r="A1191" s="161"/>
      <c r="B1191" s="161"/>
    </row>
    <row r="1192" s="10" customFormat="true" ht="20.1" hidden="false" customHeight="true" outlineLevel="0" collapsed="false">
      <c r="A1192" s="161"/>
      <c r="B1192" s="161"/>
    </row>
    <row r="1193" s="10" customFormat="true" ht="20.1" hidden="false" customHeight="true" outlineLevel="0" collapsed="false">
      <c r="A1193" s="161"/>
      <c r="B1193" s="161"/>
    </row>
    <row r="1194" s="10" customFormat="true" ht="20.1" hidden="false" customHeight="true" outlineLevel="0" collapsed="false">
      <c r="A1194" s="161"/>
      <c r="B1194" s="161"/>
      <c r="Q1194" s="111"/>
      <c r="R1194" s="111"/>
    </row>
    <row r="1195" s="10" customFormat="true" ht="20.1" hidden="false" customHeight="true" outlineLevel="0" collapsed="false">
      <c r="A1195" s="161"/>
      <c r="B1195" s="161"/>
    </row>
    <row r="1196" s="10" customFormat="true" ht="20.1" hidden="false" customHeight="true" outlineLevel="0" collapsed="false">
      <c r="A1196" s="161"/>
      <c r="B1196" s="161"/>
    </row>
    <row r="1197" s="10" customFormat="true" ht="20.1" hidden="false" customHeight="true" outlineLevel="0" collapsed="false">
      <c r="A1197" s="161"/>
      <c r="B1197" s="161"/>
    </row>
    <row r="1198" s="10" customFormat="true" ht="20.1" hidden="false" customHeight="true" outlineLevel="0" collapsed="false">
      <c r="A1198" s="161"/>
      <c r="B1198" s="161"/>
    </row>
    <row r="1199" s="10" customFormat="true" ht="20.1" hidden="false" customHeight="true" outlineLevel="0" collapsed="false">
      <c r="A1199" s="161"/>
      <c r="B1199" s="161"/>
    </row>
    <row r="1200" s="10" customFormat="true" ht="20.1" hidden="false" customHeight="true" outlineLevel="0" collapsed="false">
      <c r="A1200" s="161"/>
      <c r="B1200" s="161"/>
    </row>
    <row r="1201" s="10" customFormat="true" ht="20.1" hidden="false" customHeight="true" outlineLevel="0" collapsed="false">
      <c r="A1201" s="161"/>
      <c r="B1201" s="161"/>
    </row>
    <row r="1202" s="10" customFormat="true" ht="20.1" hidden="false" customHeight="true" outlineLevel="0" collapsed="false">
      <c r="A1202" s="161"/>
      <c r="B1202" s="161"/>
      <c r="Q1202" s="111"/>
      <c r="R1202" s="111"/>
    </row>
    <row r="1203" s="10" customFormat="true" ht="20.1" hidden="false" customHeight="true" outlineLevel="0" collapsed="false">
      <c r="A1203" s="161"/>
      <c r="B1203" s="161"/>
    </row>
    <row r="1204" s="10" customFormat="true" ht="20.1" hidden="false" customHeight="true" outlineLevel="0" collapsed="false">
      <c r="A1204" s="161"/>
      <c r="B1204" s="161"/>
    </row>
    <row r="1205" s="10" customFormat="true" ht="20.1" hidden="false" customHeight="true" outlineLevel="0" collapsed="false">
      <c r="A1205" s="161"/>
      <c r="B1205" s="161"/>
    </row>
    <row r="1206" s="10" customFormat="true" ht="20.1" hidden="false" customHeight="true" outlineLevel="0" collapsed="false">
      <c r="A1206" s="161"/>
      <c r="B1206" s="161"/>
    </row>
    <row r="1207" s="10" customFormat="true" ht="20.1" hidden="false" customHeight="true" outlineLevel="0" collapsed="false">
      <c r="A1207" s="161"/>
      <c r="B1207" s="161"/>
    </row>
    <row r="1208" s="10" customFormat="true" ht="20.1" hidden="false" customHeight="true" outlineLevel="0" collapsed="false">
      <c r="A1208" s="161"/>
      <c r="B1208" s="161"/>
    </row>
    <row r="1209" s="10" customFormat="true" ht="20.1" hidden="false" customHeight="true" outlineLevel="0" collapsed="false">
      <c r="A1209" s="161"/>
      <c r="B1209" s="161"/>
    </row>
    <row r="1210" s="10" customFormat="true" ht="20.1" hidden="false" customHeight="true" outlineLevel="0" collapsed="false">
      <c r="A1210" s="161"/>
      <c r="B1210" s="161"/>
    </row>
    <row r="1211" s="10" customFormat="true" ht="20.1" hidden="false" customHeight="true" outlineLevel="0" collapsed="false">
      <c r="A1211" s="161"/>
      <c r="B1211" s="161"/>
    </row>
    <row r="1212" s="10" customFormat="true" ht="20.1" hidden="false" customHeight="true" outlineLevel="0" collapsed="false">
      <c r="A1212" s="161"/>
      <c r="B1212" s="161"/>
    </row>
    <row r="1213" s="10" customFormat="true" ht="20.1" hidden="false" customHeight="true" outlineLevel="0" collapsed="false">
      <c r="A1213" s="161"/>
      <c r="B1213" s="161"/>
      <c r="K1213" s="160"/>
      <c r="L1213" s="160"/>
      <c r="M1213" s="160"/>
      <c r="N1213" s="160"/>
      <c r="O1213" s="160"/>
      <c r="P1213" s="160"/>
    </row>
    <row r="1214" s="10" customFormat="true" ht="20.1" hidden="false" customHeight="true" outlineLevel="0" collapsed="false">
      <c r="A1214" s="161"/>
      <c r="B1214" s="161"/>
    </row>
    <row r="1215" s="10" customFormat="true" ht="20.1" hidden="false" customHeight="true" outlineLevel="0" collapsed="false">
      <c r="A1215" s="161"/>
      <c r="B1215" s="161"/>
    </row>
    <row r="1216" s="10" customFormat="true" ht="20.1" hidden="false" customHeight="true" outlineLevel="0" collapsed="false">
      <c r="A1216" s="161"/>
      <c r="B1216" s="161"/>
    </row>
    <row r="1217" s="10" customFormat="true" ht="20.1" hidden="false" customHeight="true" outlineLevel="0" collapsed="false">
      <c r="A1217" s="212"/>
      <c r="B1217" s="212"/>
    </row>
    <row r="1218" s="10" customFormat="true" ht="20.1" hidden="false" customHeight="true" outlineLevel="0" collapsed="false">
      <c r="A1218" s="161"/>
      <c r="B1218" s="161"/>
    </row>
    <row r="1219" s="10" customFormat="true" ht="20.1" hidden="false" customHeight="true" outlineLevel="0" collapsed="false">
      <c r="A1219" s="161"/>
      <c r="B1219" s="161"/>
    </row>
    <row r="1220" s="10" customFormat="true" ht="20.1" hidden="false" customHeight="true" outlineLevel="0" collapsed="false">
      <c r="A1220" s="161"/>
      <c r="B1220" s="161"/>
    </row>
    <row r="1221" s="10" customFormat="true" ht="20.1" hidden="false" customHeight="true" outlineLevel="0" collapsed="false">
      <c r="A1221" s="161"/>
      <c r="B1221" s="161"/>
    </row>
    <row r="1222" s="10" customFormat="true" ht="20.1" hidden="false" customHeight="true" outlineLevel="0" collapsed="false">
      <c r="A1222" s="161"/>
      <c r="B1222" s="161"/>
    </row>
    <row r="1223" s="10" customFormat="true" ht="20.1" hidden="false" customHeight="true" outlineLevel="0" collapsed="false">
      <c r="A1223" s="161"/>
      <c r="B1223" s="161"/>
    </row>
    <row r="1224" s="10" customFormat="true" ht="20.1" hidden="false" customHeight="true" outlineLevel="0" collapsed="false">
      <c r="A1224" s="161"/>
      <c r="B1224" s="161"/>
      <c r="I1224" s="111"/>
      <c r="J1224" s="111"/>
      <c r="K1224" s="111"/>
      <c r="L1224" s="111"/>
      <c r="M1224" s="111"/>
      <c r="N1224" s="111"/>
      <c r="O1224" s="111"/>
      <c r="P1224" s="111"/>
    </row>
    <row r="1225" s="10" customFormat="true" ht="20.1" hidden="false" customHeight="true" outlineLevel="0" collapsed="false">
      <c r="A1225" s="161"/>
      <c r="B1225" s="161"/>
    </row>
    <row r="1226" s="10" customFormat="true" ht="20.1" hidden="false" customHeight="true" outlineLevel="0" collapsed="false">
      <c r="A1226" s="161"/>
      <c r="B1226" s="161"/>
    </row>
    <row r="1227" s="10" customFormat="true" ht="20.1" hidden="false" customHeight="true" outlineLevel="0" collapsed="false">
      <c r="A1227" s="161"/>
      <c r="B1227" s="161"/>
    </row>
    <row r="1228" s="10" customFormat="true" ht="20.1" hidden="false" customHeight="true" outlineLevel="0" collapsed="false">
      <c r="A1228" s="185"/>
      <c r="B1228" s="185"/>
      <c r="C1228" s="111"/>
      <c r="D1228" s="111"/>
      <c r="E1228" s="111"/>
      <c r="F1228" s="111"/>
      <c r="G1228" s="111"/>
      <c r="H1228" s="111"/>
    </row>
    <row r="1229" s="10" customFormat="true" ht="20.1" hidden="false" customHeight="true" outlineLevel="0" collapsed="false">
      <c r="A1229" s="161"/>
      <c r="B1229" s="161"/>
    </row>
    <row r="1230" s="10" customFormat="true" ht="20.1" hidden="false" customHeight="true" outlineLevel="0" collapsed="false">
      <c r="A1230" s="161"/>
      <c r="B1230" s="161"/>
    </row>
    <row r="1231" s="10" customFormat="true" ht="20.1" hidden="false" customHeight="true" outlineLevel="0" collapsed="false">
      <c r="A1231" s="241"/>
      <c r="B1231" s="241"/>
    </row>
    <row r="1232" s="10" customFormat="true" ht="20.1" hidden="false" customHeight="true" outlineLevel="0" collapsed="false">
      <c r="A1232" s="241"/>
      <c r="B1232" s="241"/>
      <c r="I1232" s="111"/>
      <c r="J1232" s="111"/>
      <c r="K1232" s="111"/>
      <c r="L1232" s="111"/>
      <c r="M1232" s="111"/>
      <c r="N1232" s="111"/>
      <c r="O1232" s="111"/>
      <c r="P1232" s="111"/>
    </row>
    <row r="1233" s="10" customFormat="true" ht="20.1" hidden="false" customHeight="true" outlineLevel="0" collapsed="false">
      <c r="A1233" s="226"/>
      <c r="B1233" s="226"/>
    </row>
    <row r="1234" s="10" customFormat="true" ht="20.1" hidden="false" customHeight="true" outlineLevel="0" collapsed="false">
      <c r="A1234" s="226"/>
      <c r="B1234" s="226"/>
    </row>
    <row r="1235" s="10" customFormat="true" ht="20.1" hidden="false" customHeight="true" outlineLevel="0" collapsed="false">
      <c r="A1235" s="236"/>
      <c r="B1235" s="236"/>
    </row>
    <row r="1236" s="10" customFormat="true" ht="20.1" hidden="false" customHeight="true" outlineLevel="0" collapsed="false">
      <c r="A1236" s="201"/>
      <c r="B1236" s="201"/>
      <c r="C1236" s="111"/>
      <c r="D1236" s="111"/>
      <c r="E1236" s="111"/>
      <c r="F1236" s="111"/>
      <c r="G1236" s="111"/>
      <c r="H1236" s="111"/>
      <c r="Q1236" s="8"/>
      <c r="R1236" s="8"/>
    </row>
    <row r="1237" s="10" customFormat="true" ht="20.1" hidden="false" customHeight="true" outlineLevel="0" collapsed="false">
      <c r="A1237" s="161"/>
      <c r="B1237" s="161"/>
      <c r="Q1237" s="8"/>
      <c r="R1237" s="8"/>
    </row>
    <row r="1238" s="10" customFormat="true" ht="20.1" hidden="false" customHeight="true" outlineLevel="0" collapsed="false">
      <c r="A1238" s="161"/>
      <c r="B1238" s="161"/>
      <c r="Q1238" s="8"/>
      <c r="R1238" s="8"/>
    </row>
    <row r="1239" s="10" customFormat="true" ht="20.1" hidden="false" customHeight="true" outlineLevel="0" collapsed="false">
      <c r="A1239" s="161"/>
      <c r="B1239" s="161"/>
      <c r="Q1239" s="8"/>
      <c r="R1239" s="8"/>
    </row>
    <row r="1240" s="10" customFormat="true" ht="20.1" hidden="false" customHeight="true" outlineLevel="0" collapsed="false">
      <c r="A1240" s="161"/>
      <c r="B1240" s="161"/>
      <c r="Q1240" s="8"/>
      <c r="R1240" s="8"/>
    </row>
    <row r="1241" s="10" customFormat="true" ht="20.1" hidden="false" customHeight="true" outlineLevel="0" collapsed="false">
      <c r="A1241" s="161"/>
      <c r="B1241" s="161"/>
      <c r="Q1241" s="8"/>
      <c r="R1241" s="8"/>
    </row>
    <row r="1242" s="10" customFormat="true" ht="20.1" hidden="false" customHeight="true" outlineLevel="0" collapsed="false">
      <c r="A1242" s="161"/>
      <c r="B1242" s="161"/>
      <c r="Q1242" s="8"/>
      <c r="R1242" s="8"/>
    </row>
    <row r="1243" s="10" customFormat="true" ht="20.1" hidden="false" customHeight="true" outlineLevel="0" collapsed="false">
      <c r="A1243" s="161"/>
      <c r="B1243" s="161"/>
      <c r="Q1243" s="8"/>
      <c r="R1243" s="8"/>
    </row>
    <row r="1244" s="10" customFormat="true" ht="20.1" hidden="false" customHeight="true" outlineLevel="0" collapsed="false">
      <c r="A1244" s="161"/>
      <c r="B1244" s="161"/>
      <c r="Q1244" s="8"/>
      <c r="R1244" s="8"/>
    </row>
    <row r="1245" s="10" customFormat="true" ht="20.1" hidden="false" customHeight="true" outlineLevel="0" collapsed="false">
      <c r="A1245" s="161"/>
      <c r="B1245" s="161"/>
      <c r="Q1245" s="8"/>
      <c r="R1245" s="8"/>
    </row>
    <row r="1246" s="10" customFormat="true" ht="20.1" hidden="false" customHeight="true" outlineLevel="0" collapsed="false">
      <c r="A1246" s="161"/>
      <c r="B1246" s="161"/>
      <c r="Q1246" s="8"/>
      <c r="R1246" s="8"/>
    </row>
    <row r="1247" s="10" customFormat="true" ht="20.1" hidden="false" customHeight="true" outlineLevel="0" collapsed="false">
      <c r="A1247" s="161"/>
      <c r="B1247" s="161"/>
      <c r="Q1247" s="8"/>
      <c r="R1247" s="8"/>
    </row>
    <row r="1248" s="10" customFormat="true" ht="20.1" hidden="false" customHeight="true" outlineLevel="0" collapsed="false">
      <c r="A1248" s="161"/>
      <c r="B1248" s="161"/>
      <c r="Q1248" s="8"/>
      <c r="R1248" s="8"/>
    </row>
    <row r="1249" s="10" customFormat="true" ht="20.1" hidden="false" customHeight="true" outlineLevel="0" collapsed="false">
      <c r="A1249" s="161"/>
      <c r="B1249" s="161"/>
      <c r="Q1249" s="8"/>
      <c r="R1249" s="8"/>
    </row>
    <row r="1250" s="10" customFormat="true" ht="20.1" hidden="false" customHeight="true" outlineLevel="0" collapsed="false">
      <c r="A1250" s="161"/>
      <c r="B1250" s="161"/>
      <c r="Q1250" s="8"/>
      <c r="R1250" s="8"/>
    </row>
    <row r="1251" s="10" customFormat="true" ht="20.1" hidden="false" customHeight="true" outlineLevel="0" collapsed="false">
      <c r="A1251" s="161"/>
      <c r="B1251" s="161"/>
      <c r="Q1251" s="8"/>
      <c r="R1251" s="8"/>
    </row>
    <row r="1252" s="10" customFormat="true" ht="20.1" hidden="false" customHeight="true" outlineLevel="0" collapsed="false">
      <c r="A1252" s="161"/>
      <c r="B1252" s="161"/>
      <c r="Q1252" s="8"/>
      <c r="R1252" s="8"/>
    </row>
    <row r="1253" s="10" customFormat="true" ht="20.1" hidden="false" customHeight="true" outlineLevel="0" collapsed="false">
      <c r="A1253" s="161"/>
      <c r="B1253" s="161"/>
      <c r="Q1253" s="8"/>
      <c r="R1253" s="8"/>
    </row>
    <row r="1254" s="10" customFormat="true" ht="20.1" hidden="false" customHeight="true" outlineLevel="0" collapsed="false">
      <c r="A1254" s="161"/>
      <c r="B1254" s="161"/>
      <c r="Q1254" s="8"/>
      <c r="R1254" s="8"/>
    </row>
    <row r="1255" s="10" customFormat="true" ht="20.1" hidden="false" customHeight="true" outlineLevel="0" collapsed="false">
      <c r="A1255" s="161"/>
      <c r="B1255" s="161"/>
      <c r="Q1255" s="8"/>
      <c r="R1255" s="8"/>
    </row>
    <row r="1256" s="10" customFormat="true" ht="20.1" hidden="false" customHeight="true" outlineLevel="0" collapsed="false">
      <c r="A1256" s="161"/>
      <c r="B1256" s="161"/>
      <c r="Q1256" s="8"/>
      <c r="R1256" s="8"/>
    </row>
    <row r="1257" s="10" customFormat="true" ht="20.1" hidden="false" customHeight="true" outlineLevel="0" collapsed="false">
      <c r="A1257" s="161"/>
      <c r="B1257" s="161"/>
      <c r="Q1257" s="8"/>
      <c r="R1257" s="8"/>
    </row>
    <row r="1258" s="10" customFormat="true" ht="20.1" hidden="false" customHeight="true" outlineLevel="0" collapsed="false">
      <c r="A1258" s="161"/>
      <c r="B1258" s="161"/>
      <c r="Q1258" s="8"/>
      <c r="R1258" s="8"/>
    </row>
    <row r="1259" s="10" customFormat="true" ht="20.1" hidden="false" customHeight="true" outlineLevel="0" collapsed="false">
      <c r="A1259" s="161"/>
      <c r="B1259" s="161"/>
      <c r="Q1259" s="8"/>
      <c r="R1259" s="8"/>
    </row>
    <row r="1260" s="10" customFormat="true" ht="20.1" hidden="false" customHeight="true" outlineLevel="0" collapsed="false">
      <c r="A1260" s="161"/>
      <c r="B1260" s="161"/>
      <c r="Q1260" s="8"/>
      <c r="R1260" s="8"/>
    </row>
    <row r="1261" s="10" customFormat="true" ht="20.1" hidden="false" customHeight="true" outlineLevel="0" collapsed="false">
      <c r="A1261" s="161"/>
      <c r="B1261" s="161"/>
      <c r="Q1261" s="8"/>
      <c r="R1261" s="8"/>
    </row>
    <row r="1262" s="10" customFormat="true" ht="20.1" hidden="false" customHeight="true" outlineLevel="0" collapsed="false">
      <c r="A1262" s="161"/>
      <c r="B1262" s="161"/>
      <c r="Q1262" s="8"/>
      <c r="R1262" s="8"/>
    </row>
    <row r="1263" s="10" customFormat="true" ht="20.1" hidden="false" customHeight="true" outlineLevel="0" collapsed="false">
      <c r="A1263" s="161"/>
      <c r="B1263" s="161"/>
      <c r="Q1263" s="8"/>
      <c r="R1263" s="8"/>
    </row>
    <row r="1264" s="10" customFormat="true" ht="20.1" hidden="false" customHeight="true" outlineLevel="0" collapsed="false">
      <c r="A1264" s="161"/>
      <c r="B1264" s="161"/>
      <c r="Q1264" s="8"/>
      <c r="R1264" s="8"/>
    </row>
    <row r="1265" s="10" customFormat="true" ht="20.1" hidden="false" customHeight="true" outlineLevel="0" collapsed="false">
      <c r="A1265" s="161"/>
      <c r="B1265" s="161"/>
      <c r="Q1265" s="8"/>
      <c r="R1265" s="8"/>
    </row>
    <row r="1266" customFormat="false" ht="20.1" hidden="false" customHeight="true" outlineLevel="0" collapsed="false">
      <c r="A1266" s="161"/>
      <c r="B1266" s="161"/>
      <c r="C1266" s="10"/>
      <c r="D1266" s="10"/>
      <c r="E1266" s="10"/>
      <c r="F1266" s="10"/>
      <c r="G1266" s="10"/>
      <c r="H1266" s="10"/>
    </row>
    <row r="1267" customFormat="false" ht="20.1" hidden="false" customHeight="true" outlineLevel="0" collapsed="false">
      <c r="A1267" s="161"/>
      <c r="B1267" s="161"/>
      <c r="C1267" s="10"/>
      <c r="D1267" s="10"/>
      <c r="E1267" s="10"/>
      <c r="F1267" s="10"/>
      <c r="G1267" s="10"/>
      <c r="H1267" s="10"/>
    </row>
    <row r="1268" customFormat="false" ht="20.1" hidden="false" customHeight="true" outlineLevel="0" collapsed="false">
      <c r="A1268" s="161"/>
      <c r="B1268" s="161"/>
      <c r="C1268" s="10"/>
      <c r="D1268" s="10"/>
      <c r="E1268" s="10"/>
      <c r="F1268" s="10"/>
      <c r="G1268" s="10"/>
      <c r="H1268" s="10"/>
    </row>
    <row r="1269" customFormat="false" ht="20.1" hidden="false" customHeight="true" outlineLevel="0" collapsed="false">
      <c r="A1269" s="161"/>
      <c r="B1269" s="161"/>
      <c r="C1269" s="10"/>
      <c r="D1269" s="10"/>
      <c r="E1269" s="10"/>
      <c r="F1269" s="10"/>
      <c r="G1269" s="10"/>
      <c r="H1269" s="10"/>
    </row>
  </sheetData>
  <autoFilter ref="A1:A69"/>
  <mergeCells count="28">
    <mergeCell ref="A1:R1"/>
    <mergeCell ref="A2:R2"/>
    <mergeCell ref="A3:R3"/>
    <mergeCell ref="A4:A5"/>
    <mergeCell ref="B4:B5"/>
    <mergeCell ref="C4:C5"/>
    <mergeCell ref="D4:H4"/>
    <mergeCell ref="K4:N4"/>
    <mergeCell ref="O4:R4"/>
    <mergeCell ref="A6:D6"/>
    <mergeCell ref="A7:D7"/>
    <mergeCell ref="A8:C8"/>
    <mergeCell ref="A15:C15"/>
    <mergeCell ref="A19:C19"/>
    <mergeCell ref="A23:C23"/>
    <mergeCell ref="A24:C24"/>
    <mergeCell ref="A25:D25"/>
    <mergeCell ref="A26:C26"/>
    <mergeCell ref="A27:C27"/>
    <mergeCell ref="A39:C39"/>
    <mergeCell ref="A52:C52"/>
    <mergeCell ref="A53:C53"/>
    <mergeCell ref="A57:C57"/>
    <mergeCell ref="A63:C63"/>
    <mergeCell ref="A64:C64"/>
    <mergeCell ref="A65:D65"/>
    <mergeCell ref="A67:C67"/>
    <mergeCell ref="K652:M652"/>
  </mergeCells>
  <printOptions headings="false" gridLines="false" gridLinesSet="true" horizontalCentered="true" verticalCentered="false"/>
  <pageMargins left="0.196527777777778" right="0.196527777777778" top="0.0520833333333333" bottom="0.03125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AO1461"/>
  <sheetViews>
    <sheetView showFormulas="false" showGridLines="true" showRowColHeaders="true" showZeros="true" rightToLeft="false" tabSelected="false" showOutlineSymbols="true" defaultGridColor="true" view="pageBreakPreview" topLeftCell="A63" colorId="64" zoomScale="100" zoomScaleNormal="100" zoomScalePageLayoutView="100" workbookViewId="0">
      <selection pane="topLeft" activeCell="AC66" activeCellId="0" sqref="AC66"/>
    </sheetView>
  </sheetViews>
  <sheetFormatPr defaultRowHeight="20.1" zeroHeight="false" outlineLevelRow="0" outlineLevelCol="1"/>
  <cols>
    <col collapsed="false" customWidth="true" hidden="false" outlineLevel="0" max="1" min="1" style="1" width="26.39"/>
    <col collapsed="false" customWidth="true" hidden="false" outlineLevel="0" max="2" min="2" style="2" width="7.8"/>
    <col collapsed="false" customWidth="true" hidden="false" outlineLevel="0" max="3" min="3" style="3" width="7.22"/>
    <col collapsed="false" customWidth="true" hidden="false" outlineLevel="0" max="4" min="4" style="4" width="7.36"/>
    <col collapsed="false" customWidth="true" hidden="false" outlineLevel="0" max="5" min="5" style="5" width="5.55"/>
    <col collapsed="false" customWidth="true" hidden="false" outlineLevel="0" max="6" min="6" style="6" width="6.11"/>
    <col collapsed="false" customWidth="true" hidden="false" outlineLevel="0" max="7" min="7" style="6" width="5.55"/>
    <col collapsed="false" customWidth="true" hidden="false" outlineLevel="0" max="8" min="8" style="6" width="7.36"/>
    <col collapsed="false" customWidth="true" hidden="false" outlineLevel="1" max="9" min="9" style="7" width="5.14"/>
    <col collapsed="false" customWidth="true" hidden="false" outlineLevel="1" max="10" min="10" style="7" width="7.64"/>
    <col collapsed="false" customWidth="true" hidden="false" outlineLevel="0" max="11" min="11" style="5" width="7.22"/>
    <col collapsed="false" customWidth="true" hidden="false" outlineLevel="0" max="12" min="12" style="8" width="5.7"/>
    <col collapsed="false" customWidth="true" hidden="false" outlineLevel="0" max="14" min="13" style="8" width="7.22"/>
    <col collapsed="false" customWidth="true" hidden="false" outlineLevel="0" max="15" min="15" style="9" width="6.94"/>
    <col collapsed="false" customWidth="true" hidden="false" outlineLevel="0" max="16" min="16" style="9" width="8.79"/>
    <col collapsed="false" customWidth="true" hidden="false" outlineLevel="0" max="17" min="17" style="8" width="7.49"/>
    <col collapsed="false" customWidth="true" hidden="false" outlineLevel="0" max="18" min="18" style="8" width="7.92"/>
    <col collapsed="false" customWidth="true" hidden="false" outlineLevel="0" max="20" min="19" style="10" width="2.92"/>
    <col collapsed="false" customWidth="true" hidden="true" outlineLevel="0" max="28" min="21" style="10" width="9.07"/>
    <col collapsed="false" customWidth="true" hidden="false" outlineLevel="0" max="29" min="29" style="10" width="9.48"/>
    <col collapsed="false" customWidth="true" hidden="false" outlineLevel="0" max="257" min="30" style="10" width="9.07"/>
    <col collapsed="false" customWidth="true" hidden="false" outlineLevel="0" max="1025" min="258" style="0" width="9.07"/>
  </cols>
  <sheetData>
    <row r="1" customFormat="false" ht="26.1" hidden="false" customHeight="true" outlineLevel="0" collapsed="false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</row>
    <row r="2" customFormat="false" ht="26.1" hidden="false" customHeight="true" outlineLevel="0" collapsed="false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</row>
    <row r="3" customFormat="false" ht="26.1" hidden="false" customHeight="true" outlineLevel="0" collapsed="false">
      <c r="A3" s="12" t="s">
        <v>290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73"/>
      <c r="T3" s="173"/>
    </row>
    <row r="4" customFormat="false" ht="26.1" hidden="false" customHeight="true" outlineLevel="0" collapsed="false">
      <c r="A4" s="13" t="s">
        <v>3</v>
      </c>
      <c r="B4" s="14" t="s">
        <v>4</v>
      </c>
      <c r="C4" s="14" t="s">
        <v>5</v>
      </c>
      <c r="D4" s="14" t="s">
        <v>6</v>
      </c>
      <c r="E4" s="14"/>
      <c r="F4" s="14"/>
      <c r="G4" s="14"/>
      <c r="H4" s="14"/>
      <c r="I4" s="15"/>
      <c r="J4" s="15"/>
      <c r="K4" s="16" t="s">
        <v>7</v>
      </c>
      <c r="L4" s="16"/>
      <c r="M4" s="16"/>
      <c r="N4" s="16"/>
      <c r="O4" s="16" t="s">
        <v>8</v>
      </c>
      <c r="P4" s="16"/>
      <c r="Q4" s="16"/>
      <c r="R4" s="16"/>
      <c r="S4" s="161"/>
      <c r="T4" s="161"/>
    </row>
    <row r="5" customFormat="false" ht="26.1" hidden="false" customHeight="true" outlineLevel="0" collapsed="false">
      <c r="A5" s="13"/>
      <c r="B5" s="14"/>
      <c r="C5" s="14"/>
      <c r="D5" s="14" t="s">
        <v>9</v>
      </c>
      <c r="E5" s="17" t="s">
        <v>10</v>
      </c>
      <c r="F5" s="17" t="s">
        <v>11</v>
      </c>
      <c r="G5" s="17" t="s">
        <v>12</v>
      </c>
      <c r="H5" s="18" t="s">
        <v>13</v>
      </c>
      <c r="I5" s="19" t="s">
        <v>14</v>
      </c>
      <c r="J5" s="19" t="s">
        <v>15</v>
      </c>
      <c r="K5" s="20" t="s">
        <v>16</v>
      </c>
      <c r="L5" s="21" t="s">
        <v>17</v>
      </c>
      <c r="M5" s="21" t="s">
        <v>18</v>
      </c>
      <c r="N5" s="21" t="s">
        <v>19</v>
      </c>
      <c r="O5" s="21" t="s">
        <v>20</v>
      </c>
      <c r="P5" s="21" t="s">
        <v>21</v>
      </c>
      <c r="Q5" s="21" t="s">
        <v>22</v>
      </c>
      <c r="R5" s="20" t="s">
        <v>23</v>
      </c>
      <c r="S5" s="161"/>
      <c r="T5" s="161"/>
    </row>
    <row r="6" customFormat="false" ht="35.25" hidden="false" customHeight="true" outlineLevel="0" collapsed="false">
      <c r="A6" s="22" t="s">
        <v>24</v>
      </c>
      <c r="B6" s="22"/>
      <c r="C6" s="22"/>
      <c r="D6" s="22"/>
      <c r="E6" s="23" t="n">
        <f aca="false">E7+E14+E17+E21+E22</f>
        <v>20.3263</v>
      </c>
      <c r="F6" s="23" t="n">
        <f aca="false">F7+F14+F17+F21+F22</f>
        <v>13.39696</v>
      </c>
      <c r="G6" s="23" t="n">
        <f aca="false">G7+G14+G17+G21+G22</f>
        <v>112.84218</v>
      </c>
      <c r="H6" s="24" t="n">
        <f aca="false">H7+H14+H17+H21+H22</f>
        <v>653.24656</v>
      </c>
      <c r="I6" s="19" t="s">
        <v>25</v>
      </c>
      <c r="J6" s="25" t="n">
        <f aca="false">J7+J23+J71</f>
        <v>0</v>
      </c>
      <c r="K6" s="19" t="n">
        <f aca="false">K8+K14+K17+K21+K22</f>
        <v>1.15</v>
      </c>
      <c r="L6" s="19" t="n">
        <f aca="false">L8+L14+L17+L21+L22</f>
        <v>0.163333333333333</v>
      </c>
      <c r="M6" s="19" t="n">
        <f aca="false">M8+M14+M17+M21+M22</f>
        <v>79.59</v>
      </c>
      <c r="N6" s="19" t="n">
        <f aca="false">N8+N14+N17+N21+N22</f>
        <v>1.27</v>
      </c>
      <c r="O6" s="19" t="n">
        <f aca="false">O8+O14+O17+O21+O22</f>
        <v>492.67</v>
      </c>
      <c r="P6" s="19" t="n">
        <f aca="false">P8+P14+P17+P21+P22</f>
        <v>415.89</v>
      </c>
      <c r="Q6" s="19" t="n">
        <f aca="false">Q8+Q14+Q17+Q21+Q22</f>
        <v>71.53</v>
      </c>
      <c r="R6" s="19" t="n">
        <f aca="false">R8+R14+R17+R21+R22</f>
        <v>2.31</v>
      </c>
      <c r="S6" s="161"/>
      <c r="T6" s="161"/>
      <c r="AC6" s="311" t="n">
        <f aca="false">J6</f>
        <v>0</v>
      </c>
    </row>
    <row r="7" customFormat="false" ht="30.75" hidden="false" customHeight="true" outlineLevel="0" collapsed="false">
      <c r="A7" s="74"/>
      <c r="B7" s="316"/>
      <c r="C7" s="316"/>
      <c r="D7" s="75"/>
      <c r="E7" s="27" t="n">
        <f aca="false">E8-(E8*6/100)</f>
        <v>7.2803</v>
      </c>
      <c r="F7" s="27" t="n">
        <f aca="false">F8-(F8*12/100)</f>
        <v>8.04496</v>
      </c>
      <c r="G7" s="27" t="n">
        <f aca="false">G8-(G8*9/100)</f>
        <v>30.75618</v>
      </c>
      <c r="H7" s="28" t="n">
        <f aca="false">E7*4+F7*9+G7*4</f>
        <v>224.55056</v>
      </c>
      <c r="I7" s="19"/>
      <c r="J7" s="29" t="n">
        <f aca="false">J8+J14+J17+J21+J22</f>
        <v>0</v>
      </c>
      <c r="K7" s="19"/>
      <c r="L7" s="19"/>
      <c r="M7" s="19"/>
      <c r="N7" s="19"/>
      <c r="O7" s="19"/>
      <c r="P7" s="19"/>
      <c r="Q7" s="19"/>
      <c r="R7" s="19"/>
      <c r="S7" s="161"/>
      <c r="T7" s="161"/>
    </row>
    <row r="8" customFormat="false" ht="32.25" hidden="false" customHeight="true" outlineLevel="0" collapsed="false">
      <c r="A8" s="30" t="s">
        <v>291</v>
      </c>
      <c r="B8" s="30"/>
      <c r="C8" s="30"/>
      <c r="D8" s="31" t="s">
        <v>84</v>
      </c>
      <c r="E8" s="32" t="n">
        <f aca="false">E9+E10+E11+E12+E13</f>
        <v>7.745</v>
      </c>
      <c r="F8" s="32" t="n">
        <f aca="false">F9+F10+F11+F12+F13</f>
        <v>9.142</v>
      </c>
      <c r="G8" s="32" t="n">
        <f aca="false">G9+G10+G11+G12+G13</f>
        <v>33.798</v>
      </c>
      <c r="H8" s="33" t="n">
        <f aca="false">G8*4+F8*9+E8*4</f>
        <v>248.45</v>
      </c>
      <c r="I8" s="34"/>
      <c r="J8" s="35" t="n">
        <f aca="false">J9+J10+J11+J12+J13</f>
        <v>0</v>
      </c>
      <c r="K8" s="34" t="n">
        <v>0.37</v>
      </c>
      <c r="L8" s="34" t="n">
        <v>0.07</v>
      </c>
      <c r="M8" s="34" t="n">
        <v>33.12</v>
      </c>
      <c r="N8" s="34" t="n">
        <v>0.52</v>
      </c>
      <c r="O8" s="34" t="n">
        <v>189.87</v>
      </c>
      <c r="P8" s="34" t="n">
        <v>151.39</v>
      </c>
      <c r="Q8" s="34" t="n">
        <v>25.16</v>
      </c>
      <c r="R8" s="34" t="n">
        <v>0.45</v>
      </c>
      <c r="S8" s="161"/>
      <c r="T8" s="161"/>
    </row>
    <row r="9" customFormat="false" ht="18.75" hidden="false" customHeight="true" outlineLevel="0" collapsed="false">
      <c r="A9" s="36" t="s">
        <v>292</v>
      </c>
      <c r="B9" s="44" t="n">
        <v>31</v>
      </c>
      <c r="C9" s="44" t="n">
        <v>31</v>
      </c>
      <c r="D9" s="49"/>
      <c r="E9" s="46" t="n">
        <f aca="false">11.3*C9/100</f>
        <v>3.503</v>
      </c>
      <c r="F9" s="46" t="n">
        <f aca="false">0.7*C9/100</f>
        <v>0.217</v>
      </c>
      <c r="G9" s="46" t="n">
        <f aca="false">73.3*C9/100</f>
        <v>22.723</v>
      </c>
      <c r="H9" s="80"/>
      <c r="I9" s="41" t="n">
        <v>0</v>
      </c>
      <c r="J9" s="41" t="n">
        <f aca="false">I9*B9/1000</f>
        <v>0</v>
      </c>
      <c r="K9" s="27"/>
      <c r="L9" s="42"/>
      <c r="M9" s="42"/>
      <c r="N9" s="42"/>
      <c r="O9" s="43"/>
      <c r="P9" s="43"/>
      <c r="Q9" s="42"/>
      <c r="R9" s="42"/>
      <c r="S9" s="161"/>
      <c r="T9" s="161"/>
    </row>
    <row r="10" customFormat="false" ht="18" hidden="false" customHeight="true" outlineLevel="0" collapsed="false">
      <c r="A10" s="36" t="s">
        <v>30</v>
      </c>
      <c r="B10" s="44" t="n">
        <v>150</v>
      </c>
      <c r="C10" s="44" t="n">
        <v>150</v>
      </c>
      <c r="D10" s="119"/>
      <c r="E10" s="46" t="n">
        <f aca="false">2.8*C10/100</f>
        <v>4.2</v>
      </c>
      <c r="F10" s="46" t="n">
        <f aca="false">3.2*C10/100</f>
        <v>4.8</v>
      </c>
      <c r="G10" s="46" t="n">
        <f aca="false">4.7*C10/100</f>
        <v>7.05</v>
      </c>
      <c r="H10" s="81"/>
      <c r="I10" s="246" t="n">
        <v>0</v>
      </c>
      <c r="J10" s="41" t="n">
        <f aca="false">I10*B10/1000</f>
        <v>0</v>
      </c>
      <c r="K10" s="54"/>
      <c r="L10" s="42"/>
      <c r="M10" s="42"/>
      <c r="N10" s="42"/>
      <c r="O10" s="43"/>
      <c r="P10" s="43"/>
      <c r="Q10" s="42"/>
      <c r="R10" s="42"/>
      <c r="S10" s="161"/>
      <c r="T10" s="161"/>
    </row>
    <row r="11" customFormat="false" ht="16.5" hidden="false" customHeight="true" outlineLevel="0" collapsed="false">
      <c r="A11" s="50" t="s">
        <v>31</v>
      </c>
      <c r="B11" s="65" t="n">
        <v>4</v>
      </c>
      <c r="C11" s="65" t="n">
        <v>4</v>
      </c>
      <c r="D11" s="65"/>
      <c r="E11" s="46" t="n">
        <f aca="false">0.3*C11/100</f>
        <v>0.012</v>
      </c>
      <c r="F11" s="46" t="n">
        <f aca="false">0*C11/100</f>
        <v>0</v>
      </c>
      <c r="G11" s="46" t="n">
        <f aca="false">99.5*C11/100</f>
        <v>3.98</v>
      </c>
      <c r="H11" s="133"/>
      <c r="I11" s="41" t="n">
        <v>0</v>
      </c>
      <c r="J11" s="41" t="n">
        <f aca="false">I11*B11/1000</f>
        <v>0</v>
      </c>
      <c r="K11" s="34"/>
      <c r="L11" s="43"/>
      <c r="M11" s="43"/>
      <c r="N11" s="43"/>
      <c r="O11" s="43"/>
      <c r="P11" s="43"/>
      <c r="Q11" s="43"/>
      <c r="R11" s="43"/>
      <c r="S11" s="161"/>
      <c r="T11" s="161"/>
    </row>
    <row r="12" customFormat="false" ht="16.5" hidden="false" customHeight="true" outlineLevel="0" collapsed="false">
      <c r="A12" s="36" t="s">
        <v>32</v>
      </c>
      <c r="B12" s="44" t="n">
        <v>1.04</v>
      </c>
      <c r="C12" s="44" t="n">
        <v>1.04</v>
      </c>
      <c r="D12" s="337"/>
      <c r="E12" s="33"/>
      <c r="F12" s="64"/>
      <c r="G12" s="64"/>
      <c r="H12" s="64"/>
      <c r="I12" s="41" t="n">
        <v>0</v>
      </c>
      <c r="J12" s="41" t="n">
        <f aca="false">I12*B12/1000</f>
        <v>0</v>
      </c>
      <c r="K12" s="41"/>
      <c r="L12" s="41"/>
      <c r="M12" s="41"/>
      <c r="N12" s="41"/>
      <c r="O12" s="41"/>
      <c r="P12" s="41"/>
      <c r="Q12" s="41"/>
      <c r="R12" s="41"/>
      <c r="S12" s="161"/>
      <c r="T12" s="161"/>
    </row>
    <row r="13" customFormat="false" ht="18" hidden="false" customHeight="true" outlineLevel="0" collapsed="false">
      <c r="A13" s="50" t="s">
        <v>33</v>
      </c>
      <c r="B13" s="65" t="n">
        <v>5</v>
      </c>
      <c r="C13" s="65" t="n">
        <v>5</v>
      </c>
      <c r="D13" s="65"/>
      <c r="E13" s="45" t="n">
        <f aca="false">0.6*C13/100</f>
        <v>0.03</v>
      </c>
      <c r="F13" s="45" t="n">
        <f aca="false">82.5*C13/100</f>
        <v>4.125</v>
      </c>
      <c r="G13" s="45" t="n">
        <f aca="false">0.9*C13/100</f>
        <v>0.045</v>
      </c>
      <c r="H13" s="133"/>
      <c r="I13" s="41" t="n">
        <v>0</v>
      </c>
      <c r="J13" s="41" t="n">
        <f aca="false">I13*B13/1000</f>
        <v>0</v>
      </c>
      <c r="K13" s="47"/>
      <c r="L13" s="42"/>
      <c r="M13" s="42"/>
      <c r="N13" s="42"/>
      <c r="O13" s="43"/>
      <c r="P13" s="43"/>
      <c r="Q13" s="42"/>
      <c r="R13" s="42"/>
      <c r="S13" s="161"/>
      <c r="T13" s="161"/>
    </row>
    <row r="14" customFormat="false" ht="33" hidden="false" customHeight="true" outlineLevel="0" collapsed="false">
      <c r="A14" s="247" t="s">
        <v>183</v>
      </c>
      <c r="B14" s="247"/>
      <c r="C14" s="247"/>
      <c r="D14" s="248" t="s">
        <v>293</v>
      </c>
      <c r="E14" s="32" t="n">
        <f aca="false">E15+E16</f>
        <v>4.606</v>
      </c>
      <c r="F14" s="32" t="n">
        <f aca="false">F15+F16</f>
        <v>0.322</v>
      </c>
      <c r="G14" s="32" t="n">
        <f aca="false">G15+G16</f>
        <v>33.718</v>
      </c>
      <c r="H14" s="53" t="n">
        <f aca="false">E14*4+F14*9+G14*4</f>
        <v>156.194</v>
      </c>
      <c r="I14" s="41"/>
      <c r="J14" s="35" t="n">
        <f aca="false">J15+J16</f>
        <v>0</v>
      </c>
      <c r="K14" s="34" t="n">
        <v>0.1</v>
      </c>
      <c r="L14" s="34" t="n">
        <v>0</v>
      </c>
      <c r="M14" s="34" t="n">
        <v>30.87</v>
      </c>
      <c r="N14" s="34" t="n">
        <v>0.39</v>
      </c>
      <c r="O14" s="34" t="n">
        <v>152.88</v>
      </c>
      <c r="P14" s="34" t="n">
        <v>107.31</v>
      </c>
      <c r="Q14" s="34" t="n">
        <v>12.2</v>
      </c>
      <c r="R14" s="34" t="n">
        <v>0.43</v>
      </c>
      <c r="S14" s="161"/>
      <c r="T14" s="161"/>
    </row>
    <row r="15" customFormat="false" ht="18" hidden="false" customHeight="true" outlineLevel="0" collapsed="false">
      <c r="A15" s="50" t="s">
        <v>36</v>
      </c>
      <c r="B15" s="65" t="n">
        <v>30</v>
      </c>
      <c r="C15" s="65" t="n">
        <v>30</v>
      </c>
      <c r="D15" s="249"/>
      <c r="E15" s="46" t="n">
        <f aca="false">11.3*C15/100</f>
        <v>3.39</v>
      </c>
      <c r="F15" s="46" t="n">
        <f aca="false">0.7*C15/100</f>
        <v>0.21</v>
      </c>
      <c r="G15" s="46" t="n">
        <f aca="false">73.3*C15/100</f>
        <v>21.99</v>
      </c>
      <c r="H15" s="250"/>
      <c r="I15" s="47" t="n">
        <v>0</v>
      </c>
      <c r="J15" s="47" t="n">
        <f aca="false">I15*B15/1000</f>
        <v>0</v>
      </c>
      <c r="K15" s="47"/>
      <c r="L15" s="47"/>
      <c r="M15" s="47"/>
      <c r="N15" s="47"/>
      <c r="O15" s="47"/>
      <c r="P15" s="47"/>
      <c r="Q15" s="47"/>
      <c r="R15" s="47"/>
      <c r="S15" s="161"/>
      <c r="T15" s="161"/>
    </row>
    <row r="16" customFormat="false" ht="21.75" hidden="false" customHeight="true" outlineLevel="0" collapsed="false">
      <c r="A16" s="50" t="s">
        <v>37</v>
      </c>
      <c r="B16" s="65" t="n">
        <v>16.5</v>
      </c>
      <c r="C16" s="65" t="n">
        <v>16</v>
      </c>
      <c r="D16" s="249"/>
      <c r="E16" s="32" t="n">
        <f aca="false">7.6*C16/100</f>
        <v>1.216</v>
      </c>
      <c r="F16" s="46" t="n">
        <f aca="false">0.7*C16/100</f>
        <v>0.112</v>
      </c>
      <c r="G16" s="46" t="n">
        <f aca="false">73.3*C16/100</f>
        <v>11.728</v>
      </c>
      <c r="H16" s="250"/>
      <c r="I16" s="47" t="n">
        <v>0</v>
      </c>
      <c r="J16" s="47" t="n">
        <f aca="false">I16*B16/1000</f>
        <v>0</v>
      </c>
      <c r="K16" s="47"/>
      <c r="L16" s="47"/>
      <c r="M16" s="47"/>
      <c r="N16" s="47"/>
      <c r="O16" s="47"/>
      <c r="P16" s="47"/>
      <c r="Q16" s="47"/>
      <c r="R16" s="47"/>
      <c r="S16" s="161"/>
      <c r="T16" s="161"/>
    </row>
    <row r="17" customFormat="false" ht="36" hidden="false" customHeight="true" outlineLevel="0" collapsed="false">
      <c r="A17" s="30" t="s">
        <v>132</v>
      </c>
      <c r="B17" s="30"/>
      <c r="C17" s="30"/>
      <c r="D17" s="31" t="n">
        <v>200</v>
      </c>
      <c r="E17" s="32" t="n">
        <f aca="false">E18+E19+E20</f>
        <v>4.18</v>
      </c>
      <c r="F17" s="32" t="n">
        <f aca="false">F18+F19+F20</f>
        <v>4.43</v>
      </c>
      <c r="G17" s="32" t="n">
        <f aca="false">G18+G19+G20</f>
        <v>21.548</v>
      </c>
      <c r="H17" s="53" t="n">
        <f aca="false">E17*4+F17*9+G17*4</f>
        <v>142.782</v>
      </c>
      <c r="I17" s="41"/>
      <c r="J17" s="35" t="n">
        <f aca="false">J18+J19+J20</f>
        <v>0</v>
      </c>
      <c r="K17" s="34" t="n">
        <v>0.68</v>
      </c>
      <c r="L17" s="34" t="n">
        <v>0.04</v>
      </c>
      <c r="M17" s="34" t="n">
        <v>15.6</v>
      </c>
      <c r="N17" s="34" t="n">
        <v>0.01</v>
      </c>
      <c r="O17" s="34" t="n">
        <v>139.93</v>
      </c>
      <c r="P17" s="34" t="n">
        <v>113.19</v>
      </c>
      <c r="Q17" s="34" t="n">
        <v>23.23</v>
      </c>
      <c r="R17" s="34" t="n">
        <v>0.54</v>
      </c>
      <c r="S17" s="161"/>
      <c r="T17" s="161"/>
    </row>
    <row r="18" customFormat="false" ht="21.75" hidden="false" customHeight="true" outlineLevel="0" collapsed="false">
      <c r="A18" s="84" t="s">
        <v>133</v>
      </c>
      <c r="B18" s="277" t="n">
        <v>1.8</v>
      </c>
      <c r="C18" s="277" t="n">
        <v>1.8</v>
      </c>
      <c r="D18" s="119"/>
      <c r="E18" s="46" t="n">
        <f aca="false">27.5*C18/100</f>
        <v>0.495</v>
      </c>
      <c r="F18" s="46" t="n">
        <f aca="false">15*C18/100</f>
        <v>0.27</v>
      </c>
      <c r="G18" s="46" t="n">
        <f aca="false">28.5*C18/100</f>
        <v>0.513</v>
      </c>
      <c r="H18" s="81"/>
      <c r="I18" s="61" t="n">
        <v>0</v>
      </c>
      <c r="J18" s="61" t="n">
        <f aca="false">I18*B18/1000</f>
        <v>0</v>
      </c>
      <c r="K18" s="61"/>
      <c r="L18" s="42"/>
      <c r="M18" s="42"/>
      <c r="N18" s="42"/>
      <c r="O18" s="43"/>
      <c r="P18" s="43"/>
      <c r="Q18" s="42"/>
      <c r="R18" s="42"/>
      <c r="S18" s="161"/>
      <c r="T18" s="161"/>
    </row>
    <row r="19" customFormat="false" ht="21" hidden="false" customHeight="true" outlineLevel="0" collapsed="false">
      <c r="A19" s="84" t="s">
        <v>30</v>
      </c>
      <c r="B19" s="119" t="n">
        <v>130</v>
      </c>
      <c r="C19" s="119" t="n">
        <v>130</v>
      </c>
      <c r="D19" s="119"/>
      <c r="E19" s="46" t="n">
        <f aca="false">2.8*C19/100</f>
        <v>3.64</v>
      </c>
      <c r="F19" s="46" t="n">
        <f aca="false">3.2*C19/100</f>
        <v>4.16</v>
      </c>
      <c r="G19" s="46" t="n">
        <f aca="false">4.7*C19/100</f>
        <v>6.11</v>
      </c>
      <c r="H19" s="81"/>
      <c r="I19" s="246" t="n">
        <v>0</v>
      </c>
      <c r="J19" s="61" t="n">
        <f aca="false">I19*B19/1000</f>
        <v>0</v>
      </c>
      <c r="K19" s="61"/>
      <c r="L19" s="292"/>
      <c r="M19" s="292"/>
      <c r="N19" s="292"/>
      <c r="O19" s="293"/>
      <c r="P19" s="293"/>
      <c r="Q19" s="292"/>
      <c r="R19" s="292"/>
      <c r="S19" s="161"/>
      <c r="T19" s="161"/>
    </row>
    <row r="20" customFormat="false" ht="21" hidden="false" customHeight="true" outlineLevel="0" collapsed="false">
      <c r="A20" s="50" t="s">
        <v>31</v>
      </c>
      <c r="B20" s="65" t="n">
        <v>15</v>
      </c>
      <c r="C20" s="65" t="n">
        <v>15</v>
      </c>
      <c r="D20" s="65"/>
      <c r="E20" s="46" t="n">
        <f aca="false">0.3*C20/100</f>
        <v>0.045</v>
      </c>
      <c r="F20" s="46" t="n">
        <f aca="false">0*C20/100</f>
        <v>0</v>
      </c>
      <c r="G20" s="46" t="n">
        <f aca="false">99.5*C20/100</f>
        <v>14.925</v>
      </c>
      <c r="H20" s="45"/>
      <c r="I20" s="41" t="n">
        <v>0</v>
      </c>
      <c r="J20" s="61" t="n">
        <f aca="false">I20*B20/1000</f>
        <v>0</v>
      </c>
      <c r="K20" s="47"/>
      <c r="L20" s="47"/>
      <c r="M20" s="47"/>
      <c r="N20" s="47"/>
      <c r="O20" s="47"/>
      <c r="P20" s="47"/>
      <c r="Q20" s="47"/>
      <c r="R20" s="47"/>
      <c r="S20" s="161"/>
      <c r="T20" s="161"/>
    </row>
    <row r="21" customFormat="false" ht="29.25" hidden="false" customHeight="true" outlineLevel="0" collapsed="false">
      <c r="A21" s="69" t="s">
        <v>41</v>
      </c>
      <c r="B21" s="69"/>
      <c r="C21" s="69"/>
      <c r="D21" s="70" t="n">
        <v>30</v>
      </c>
      <c r="E21" s="32" t="n">
        <f aca="false">6.6*D21/100</f>
        <v>1.98</v>
      </c>
      <c r="F21" s="32" t="n">
        <f aca="false">1.1*D21/100</f>
        <v>0.33</v>
      </c>
      <c r="G21" s="32" t="n">
        <f aca="false">41*D21/100</f>
        <v>12.3</v>
      </c>
      <c r="H21" s="28" t="n">
        <f aca="false">E21*4+F21*9+G21*4</f>
        <v>60.09</v>
      </c>
      <c r="I21" s="41" t="n">
        <v>0</v>
      </c>
      <c r="J21" s="35" t="n">
        <f aca="false">I21*D21/1000</f>
        <v>0</v>
      </c>
      <c r="K21" s="34" t="n">
        <v>0</v>
      </c>
      <c r="L21" s="34" t="n">
        <v>0.0333333333333333</v>
      </c>
      <c r="M21" s="34" t="n">
        <v>0</v>
      </c>
      <c r="N21" s="34" t="n">
        <v>0.32</v>
      </c>
      <c r="O21" s="34" t="n">
        <v>7</v>
      </c>
      <c r="P21" s="34" t="n">
        <v>31</v>
      </c>
      <c r="Q21" s="34" t="n">
        <v>8.2</v>
      </c>
      <c r="R21" s="34" t="n">
        <v>0.58</v>
      </c>
      <c r="S21" s="161"/>
      <c r="T21" s="161"/>
    </row>
    <row r="22" customFormat="false" ht="33" hidden="false" customHeight="true" outlineLevel="0" collapsed="false">
      <c r="A22" s="69" t="s">
        <v>42</v>
      </c>
      <c r="B22" s="69"/>
      <c r="C22" s="69"/>
      <c r="D22" s="70" t="n">
        <v>30</v>
      </c>
      <c r="E22" s="32" t="n">
        <f aca="false">7.6*D22/100</f>
        <v>2.28</v>
      </c>
      <c r="F22" s="32" t="n">
        <f aca="false">0.9*D22/100</f>
        <v>0.27</v>
      </c>
      <c r="G22" s="32" t="n">
        <f aca="false">48.4*D22/100</f>
        <v>14.52</v>
      </c>
      <c r="H22" s="28" t="n">
        <f aca="false">E22*4+F22*9+G22*4</f>
        <v>69.63</v>
      </c>
      <c r="I22" s="41" t="n">
        <v>0</v>
      </c>
      <c r="J22" s="35" t="n">
        <f aca="false">I22*D22/1000</f>
        <v>0</v>
      </c>
      <c r="K22" s="34" t="n">
        <v>0</v>
      </c>
      <c r="L22" s="34" t="n">
        <v>0.02</v>
      </c>
      <c r="M22" s="34" t="n">
        <v>0</v>
      </c>
      <c r="N22" s="34" t="n">
        <v>0.03</v>
      </c>
      <c r="O22" s="34" t="n">
        <v>2.99</v>
      </c>
      <c r="P22" s="34" t="n">
        <v>13</v>
      </c>
      <c r="Q22" s="34" t="n">
        <v>2.74</v>
      </c>
      <c r="R22" s="34" t="n">
        <v>0.31</v>
      </c>
      <c r="S22" s="161"/>
      <c r="T22" s="161"/>
    </row>
    <row r="23" customFormat="false" ht="37.5" hidden="false" customHeight="true" outlineLevel="0" collapsed="false">
      <c r="A23" s="22" t="s">
        <v>43</v>
      </c>
      <c r="B23" s="22"/>
      <c r="C23" s="22"/>
      <c r="D23" s="22"/>
      <c r="E23" s="23" t="n">
        <f aca="false">E36+E50+E59+E63+E68+E69+E70</f>
        <v>35.85058</v>
      </c>
      <c r="F23" s="23" t="n">
        <f aca="false">F36+F50+F59+F63+F68+F69+F70</f>
        <v>38.6332</v>
      </c>
      <c r="G23" s="23" t="n">
        <f aca="false">G36+G50+G59+G63+G68+G69+G70</f>
        <v>133.02568</v>
      </c>
      <c r="H23" s="478" t="n">
        <f aca="false">H36+H49+H58+H63+H68+H69+H70</f>
        <v>942.378128</v>
      </c>
      <c r="I23" s="468"/>
      <c r="J23" s="468" t="n">
        <f aca="false">J37+J50+J59+J63+J68+J69+J70</f>
        <v>0</v>
      </c>
      <c r="K23" s="19" t="n">
        <f aca="false">K37+K50+K59+K63+K68+K69+K70</f>
        <v>40.8725</v>
      </c>
      <c r="L23" s="19" t="n">
        <f aca="false">L37+L50+L59+L63+L68+L69+L70</f>
        <v>0.3625</v>
      </c>
      <c r="M23" s="19" t="n">
        <f aca="false">M37+M50+M59+M63+M68+M69+M70</f>
        <v>0.215833333333333</v>
      </c>
      <c r="N23" s="19" t="n">
        <f aca="false">N37+N50+N59+N63+N68+N69+N70</f>
        <v>5.35833333333333</v>
      </c>
      <c r="O23" s="19" t="n">
        <f aca="false">O37+O50+O59+O63+O68+O69+O70</f>
        <v>179.059666666667</v>
      </c>
      <c r="P23" s="19" t="n">
        <f aca="false">P37+P50+P59+P63+P68+P69+P70</f>
        <v>582.24</v>
      </c>
      <c r="Q23" s="19" t="n">
        <f aca="false">Q37+Q50+Q59+Q63+Q68+Q69+Q70</f>
        <v>87.97</v>
      </c>
      <c r="R23" s="19" t="n">
        <f aca="false">R37+R50+R59+R63+R68+R69+R70</f>
        <v>4.87166666666667</v>
      </c>
      <c r="S23" s="161"/>
      <c r="T23" s="161"/>
    </row>
    <row r="24" customFormat="false" ht="0.75" hidden="true" customHeight="true" outlineLevel="0" collapsed="false">
      <c r="A24" s="77"/>
      <c r="B24" s="77"/>
      <c r="C24" s="77"/>
      <c r="D24" s="31"/>
      <c r="E24" s="32"/>
      <c r="F24" s="32"/>
      <c r="G24" s="32"/>
      <c r="H24" s="251"/>
      <c r="I24" s="21"/>
      <c r="J24" s="21"/>
      <c r="K24" s="34"/>
      <c r="L24" s="34"/>
      <c r="M24" s="34"/>
      <c r="N24" s="34"/>
      <c r="O24" s="34"/>
      <c r="P24" s="34"/>
      <c r="Q24" s="34"/>
      <c r="R24" s="34"/>
      <c r="S24" s="161"/>
      <c r="T24" s="161"/>
    </row>
    <row r="25" s="55" customFormat="true" ht="25.5" hidden="true" customHeight="true" outlineLevel="0" collapsed="false">
      <c r="A25" s="36"/>
      <c r="B25" s="44"/>
      <c r="C25" s="37"/>
      <c r="D25" s="37"/>
      <c r="E25" s="45"/>
      <c r="F25" s="45"/>
      <c r="G25" s="45"/>
      <c r="H25" s="133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161"/>
      <c r="T25" s="162"/>
      <c r="U25" s="10"/>
      <c r="V25" s="10"/>
      <c r="W25" s="10"/>
      <c r="X25" s="10"/>
      <c r="Y25" s="10"/>
      <c r="Z25" s="10"/>
      <c r="AA25" s="10"/>
      <c r="AB25" s="10"/>
    </row>
    <row r="26" customFormat="false" ht="25.5" hidden="true" customHeight="true" outlineLevel="0" collapsed="false">
      <c r="A26" s="48"/>
      <c r="B26" s="253"/>
      <c r="C26" s="49"/>
      <c r="D26" s="49"/>
      <c r="E26" s="46"/>
      <c r="F26" s="46"/>
      <c r="G26" s="46"/>
      <c r="H26" s="80"/>
      <c r="I26" s="41"/>
      <c r="J26" s="41"/>
      <c r="K26" s="27"/>
      <c r="L26" s="41"/>
      <c r="M26" s="41"/>
      <c r="N26" s="41"/>
      <c r="O26" s="41"/>
      <c r="P26" s="41"/>
      <c r="Q26" s="41"/>
      <c r="R26" s="27"/>
      <c r="S26" s="161"/>
      <c r="T26" s="161"/>
    </row>
    <row r="27" s="55" customFormat="true" ht="25.5" hidden="true" customHeight="true" outlineLevel="0" collapsed="false">
      <c r="A27" s="36"/>
      <c r="B27" s="44"/>
      <c r="C27" s="37"/>
      <c r="D27" s="37"/>
      <c r="E27" s="56"/>
      <c r="F27" s="56"/>
      <c r="G27" s="56"/>
      <c r="H27" s="244"/>
      <c r="I27" s="47"/>
      <c r="J27" s="47"/>
      <c r="K27" s="41"/>
      <c r="L27" s="41"/>
      <c r="M27" s="41"/>
      <c r="N27" s="41"/>
      <c r="O27" s="41"/>
      <c r="P27" s="41"/>
      <c r="Q27" s="41"/>
      <c r="R27" s="41"/>
      <c r="S27" s="161"/>
      <c r="T27" s="162"/>
      <c r="U27" s="10"/>
      <c r="V27" s="10"/>
      <c r="W27" s="10"/>
      <c r="X27" s="10"/>
      <c r="Y27" s="10"/>
      <c r="Z27" s="10"/>
      <c r="AA27" s="10"/>
      <c r="AB27" s="10"/>
    </row>
    <row r="28" s="55" customFormat="true" ht="25.5" hidden="true" customHeight="true" outlineLevel="0" collapsed="false">
      <c r="A28" s="36"/>
      <c r="B28" s="253"/>
      <c r="C28" s="49"/>
      <c r="D28" s="49"/>
      <c r="E28" s="46"/>
      <c r="F28" s="46"/>
      <c r="G28" s="46"/>
      <c r="H28" s="80"/>
      <c r="I28" s="27"/>
      <c r="J28" s="27"/>
      <c r="K28" s="27"/>
      <c r="L28" s="41"/>
      <c r="M28" s="41"/>
      <c r="N28" s="41"/>
      <c r="O28" s="41"/>
      <c r="P28" s="41"/>
      <c r="Q28" s="41"/>
      <c r="R28" s="27"/>
      <c r="S28" s="161"/>
      <c r="T28" s="162"/>
      <c r="U28" s="10"/>
      <c r="V28" s="10"/>
      <c r="W28" s="10"/>
      <c r="X28" s="10"/>
      <c r="Y28" s="10"/>
      <c r="Z28" s="10"/>
      <c r="AA28" s="10"/>
      <c r="AB28" s="10"/>
    </row>
    <row r="29" s="58" customFormat="true" ht="25.5" hidden="true" customHeight="true" outlineLevel="0" collapsed="false">
      <c r="A29" s="50"/>
      <c r="B29" s="82"/>
      <c r="C29" s="82"/>
      <c r="D29" s="65"/>
      <c r="E29" s="45"/>
      <c r="F29" s="45"/>
      <c r="G29" s="45"/>
      <c r="H29" s="33"/>
      <c r="I29" s="41"/>
      <c r="J29" s="41"/>
      <c r="K29" s="57"/>
      <c r="L29" s="57"/>
      <c r="M29" s="57"/>
      <c r="N29" s="57"/>
      <c r="O29" s="57"/>
      <c r="P29" s="57"/>
      <c r="Q29" s="57"/>
      <c r="R29" s="57"/>
      <c r="S29" s="161"/>
      <c r="T29" s="162"/>
      <c r="U29" s="10"/>
      <c r="V29" s="10"/>
      <c r="W29" s="10"/>
      <c r="X29" s="10"/>
      <c r="Y29" s="10"/>
      <c r="Z29" s="10"/>
      <c r="AA29" s="10"/>
      <c r="AB29" s="10"/>
    </row>
    <row r="30" s="55" customFormat="true" ht="25.5" hidden="true" customHeight="true" outlineLevel="0" collapsed="false">
      <c r="A30" s="50"/>
      <c r="B30" s="65"/>
      <c r="C30" s="65"/>
      <c r="D30" s="65"/>
      <c r="E30" s="45"/>
      <c r="F30" s="45"/>
      <c r="G30" s="45"/>
      <c r="H30" s="250"/>
      <c r="I30" s="47"/>
      <c r="J30" s="47"/>
      <c r="K30" s="57"/>
      <c r="L30" s="57"/>
      <c r="M30" s="57"/>
      <c r="N30" s="57"/>
      <c r="O30" s="57"/>
      <c r="P30" s="57"/>
      <c r="Q30" s="57"/>
      <c r="R30" s="57"/>
      <c r="S30" s="161"/>
      <c r="T30" s="162"/>
      <c r="U30" s="10"/>
      <c r="V30" s="10"/>
      <c r="W30" s="10"/>
      <c r="X30" s="10"/>
      <c r="Y30" s="10"/>
      <c r="Z30" s="10"/>
      <c r="AA30" s="10"/>
      <c r="AB30" s="10"/>
    </row>
    <row r="31" customFormat="false" ht="25.5" hidden="true" customHeight="true" outlineLevel="0" collapsed="false">
      <c r="A31" s="352"/>
      <c r="B31" s="253"/>
      <c r="C31" s="49"/>
      <c r="D31" s="351"/>
      <c r="E31" s="110"/>
      <c r="F31" s="110"/>
      <c r="G31" s="110"/>
      <c r="H31" s="110"/>
      <c r="I31" s="27"/>
      <c r="J31" s="27"/>
      <c r="K31" s="110"/>
      <c r="L31" s="110"/>
      <c r="M31" s="110"/>
      <c r="N31" s="110"/>
      <c r="O31" s="110"/>
      <c r="P31" s="110"/>
      <c r="Q31" s="110"/>
      <c r="R31" s="110"/>
      <c r="S31" s="161"/>
      <c r="T31" s="161"/>
    </row>
    <row r="32" s="55" customFormat="true" ht="25.5" hidden="true" customHeight="true" outlineLevel="0" collapsed="false">
      <c r="A32" s="352"/>
      <c r="B32" s="253"/>
      <c r="C32" s="49"/>
      <c r="D32" s="351"/>
      <c r="E32" s="110"/>
      <c r="F32" s="110"/>
      <c r="G32" s="110"/>
      <c r="H32" s="110"/>
      <c r="I32" s="27"/>
      <c r="J32" s="27"/>
      <c r="K32" s="110"/>
      <c r="L32" s="110"/>
      <c r="M32" s="110"/>
      <c r="N32" s="110"/>
      <c r="O32" s="110"/>
      <c r="P32" s="110"/>
      <c r="Q32" s="46"/>
      <c r="R32" s="46"/>
      <c r="S32" s="161"/>
      <c r="T32" s="162"/>
      <c r="U32" s="10"/>
      <c r="V32" s="10"/>
      <c r="W32" s="10"/>
      <c r="X32" s="10"/>
      <c r="Y32" s="10"/>
      <c r="Z32" s="10"/>
      <c r="AA32" s="10"/>
      <c r="AB32" s="10"/>
    </row>
    <row r="33" s="55" customFormat="true" ht="25.5" hidden="true" customHeight="true" outlineLevel="0" collapsed="false">
      <c r="A33" s="48"/>
      <c r="B33" s="253"/>
      <c r="C33" s="49"/>
      <c r="D33" s="351"/>
      <c r="E33" s="110"/>
      <c r="F33" s="110"/>
      <c r="G33" s="110"/>
      <c r="H33" s="110"/>
      <c r="I33" s="27"/>
      <c r="J33" s="27"/>
      <c r="K33" s="27"/>
      <c r="L33" s="27"/>
      <c r="M33" s="27"/>
      <c r="N33" s="27"/>
      <c r="O33" s="27"/>
      <c r="P33" s="27"/>
      <c r="Q33" s="46"/>
      <c r="R33" s="46"/>
      <c r="S33" s="161"/>
      <c r="T33" s="162"/>
      <c r="U33" s="10"/>
      <c r="V33" s="10"/>
      <c r="W33" s="10"/>
      <c r="X33" s="10"/>
      <c r="Y33" s="10"/>
      <c r="Z33" s="10"/>
      <c r="AA33" s="10"/>
      <c r="AB33" s="10"/>
    </row>
    <row r="34" customFormat="false" ht="20.25" hidden="true" customHeight="true" outlineLevel="0" collapsed="false">
      <c r="A34" s="352"/>
      <c r="B34" s="49"/>
      <c r="C34" s="49"/>
      <c r="D34" s="351"/>
      <c r="E34" s="110"/>
      <c r="F34" s="110"/>
      <c r="G34" s="110"/>
      <c r="H34" s="110"/>
      <c r="I34" s="27"/>
      <c r="J34" s="27"/>
      <c r="K34" s="27"/>
      <c r="L34" s="27"/>
      <c r="M34" s="27"/>
      <c r="N34" s="27"/>
      <c r="O34" s="27"/>
      <c r="P34" s="27"/>
      <c r="Q34" s="46"/>
      <c r="R34" s="46"/>
      <c r="S34" s="161"/>
      <c r="T34" s="161"/>
    </row>
    <row r="35" s="55" customFormat="true" ht="6" hidden="true" customHeight="true" outlineLevel="0" collapsed="false">
      <c r="A35" s="352"/>
      <c r="B35" s="279"/>
      <c r="C35" s="49"/>
      <c r="D35" s="49"/>
      <c r="E35" s="110"/>
      <c r="F35" s="110"/>
      <c r="G35" s="110"/>
      <c r="H35" s="110"/>
      <c r="I35" s="27"/>
      <c r="J35" s="27"/>
      <c r="K35" s="46"/>
      <c r="L35" s="46"/>
      <c r="M35" s="46"/>
      <c r="N35" s="46"/>
      <c r="O35" s="46"/>
      <c r="P35" s="46"/>
      <c r="Q35" s="46"/>
      <c r="R35" s="46"/>
      <c r="S35" s="161"/>
      <c r="T35" s="162"/>
      <c r="U35" s="10"/>
      <c r="V35" s="10"/>
      <c r="W35" s="10"/>
      <c r="X35" s="10"/>
      <c r="Y35" s="10"/>
      <c r="Z35" s="10"/>
      <c r="AA35" s="10"/>
      <c r="AB35" s="10"/>
    </row>
    <row r="36" s="55" customFormat="true" ht="29.25" hidden="false" customHeight="true" outlineLevel="0" collapsed="false">
      <c r="A36" s="479"/>
      <c r="B36" s="480"/>
      <c r="C36" s="481"/>
      <c r="D36" s="49"/>
      <c r="E36" s="27" t="n">
        <f aca="false">E37-(E37*6/100)</f>
        <v>12.09498</v>
      </c>
      <c r="F36" s="27" t="n">
        <f aca="false">F37-(F37*12/100)</f>
        <v>7.1852</v>
      </c>
      <c r="G36" s="27" t="n">
        <f aca="false">G37-(G37*9/100)</f>
        <v>16.80588</v>
      </c>
      <c r="H36" s="28" t="n">
        <f aca="false">E36*4+F36*9+G36*4</f>
        <v>180.27024</v>
      </c>
      <c r="I36" s="27"/>
      <c r="J36" s="27"/>
      <c r="K36" s="46"/>
      <c r="L36" s="46"/>
      <c r="M36" s="46"/>
      <c r="N36" s="46"/>
      <c r="O36" s="46"/>
      <c r="P36" s="46"/>
      <c r="Q36" s="46"/>
      <c r="R36" s="46"/>
      <c r="S36" s="161"/>
      <c r="T36" s="162"/>
      <c r="U36" s="10"/>
      <c r="V36" s="10"/>
      <c r="W36" s="10"/>
      <c r="X36" s="10"/>
      <c r="Y36" s="10"/>
      <c r="Z36" s="10"/>
      <c r="AA36" s="10"/>
      <c r="AB36" s="10"/>
    </row>
    <row r="37" s="55" customFormat="true" ht="33" hidden="false" customHeight="true" outlineLevel="0" collapsed="false">
      <c r="A37" s="482" t="s">
        <v>294</v>
      </c>
      <c r="B37" s="482"/>
      <c r="C37" s="482"/>
      <c r="D37" s="341" t="n">
        <v>250</v>
      </c>
      <c r="E37" s="57" t="n">
        <f aca="false">E38+E39+E43+E44+E45+E47</f>
        <v>12.867</v>
      </c>
      <c r="F37" s="57" t="n">
        <f aca="false">F38+F39+F43+F44+F45+F47</f>
        <v>8.165</v>
      </c>
      <c r="G37" s="57" t="n">
        <f aca="false">G38+G39+G43+G44+G45+G47</f>
        <v>18.468</v>
      </c>
      <c r="H37" s="483" t="n">
        <f aca="false">E37*4+F37*9+G37*4</f>
        <v>198.825</v>
      </c>
      <c r="I37" s="34"/>
      <c r="J37" s="354" t="n">
        <f aca="false">J38+J39+J40+J41+J42+J43+J44+J45+J46+J47+J48</f>
        <v>0</v>
      </c>
      <c r="K37" s="54" t="n">
        <v>2.04</v>
      </c>
      <c r="L37" s="34" t="n">
        <v>0.06</v>
      </c>
      <c r="M37" s="34" t="n">
        <v>0</v>
      </c>
      <c r="N37" s="34" t="n">
        <v>0.59</v>
      </c>
      <c r="O37" s="34" t="n">
        <v>26.83</v>
      </c>
      <c r="P37" s="34" t="n">
        <v>82.23</v>
      </c>
      <c r="Q37" s="34" t="n">
        <v>16.28</v>
      </c>
      <c r="R37" s="34" t="n">
        <v>0.74</v>
      </c>
      <c r="S37" s="161"/>
      <c r="T37" s="162"/>
      <c r="U37" s="10"/>
      <c r="V37" s="10"/>
      <c r="W37" s="10"/>
      <c r="X37" s="10"/>
      <c r="Y37" s="10"/>
      <c r="Z37" s="10"/>
      <c r="AA37" s="10"/>
      <c r="AB37" s="10"/>
    </row>
    <row r="38" s="55" customFormat="true" ht="26.1" hidden="false" customHeight="true" outlineLevel="0" collapsed="false">
      <c r="A38" s="484" t="s">
        <v>295</v>
      </c>
      <c r="B38" s="485" t="n">
        <v>63</v>
      </c>
      <c r="C38" s="486" t="n">
        <v>60</v>
      </c>
      <c r="D38" s="266"/>
      <c r="E38" s="32" t="n">
        <f aca="false">17.9*C38/100</f>
        <v>10.74</v>
      </c>
      <c r="F38" s="45" t="n">
        <f aca="false">10.7*C38/100</f>
        <v>6.42</v>
      </c>
      <c r="G38" s="45" t="n">
        <v>0</v>
      </c>
      <c r="H38" s="133"/>
      <c r="I38" s="47" t="n">
        <v>0</v>
      </c>
      <c r="J38" s="47" t="n">
        <f aca="false">I38*B38/1000</f>
        <v>0</v>
      </c>
      <c r="K38" s="57"/>
      <c r="L38" s="43"/>
      <c r="M38" s="43"/>
      <c r="N38" s="43"/>
      <c r="O38" s="43"/>
      <c r="P38" s="43"/>
      <c r="Q38" s="43"/>
      <c r="R38" s="43"/>
      <c r="S38" s="161"/>
      <c r="T38" s="162"/>
      <c r="U38" s="10"/>
      <c r="V38" s="10"/>
      <c r="W38" s="10"/>
      <c r="X38" s="10"/>
      <c r="Y38" s="10"/>
      <c r="Z38" s="10"/>
      <c r="AA38" s="10"/>
      <c r="AB38" s="10"/>
    </row>
    <row r="39" s="55" customFormat="true" ht="30.75" hidden="false" customHeight="true" outlineLevel="0" collapsed="false">
      <c r="A39" s="36" t="s">
        <v>46</v>
      </c>
      <c r="B39" s="44" t="n">
        <f aca="false">C39*1.33</f>
        <v>106.4</v>
      </c>
      <c r="C39" s="301" t="n">
        <v>80</v>
      </c>
      <c r="D39" s="37"/>
      <c r="E39" s="56" t="n">
        <f aca="false">2*C39/100</f>
        <v>1.6</v>
      </c>
      <c r="F39" s="56" t="n">
        <f aca="false">0.1*C39/100</f>
        <v>0.08</v>
      </c>
      <c r="G39" s="56" t="n">
        <f aca="false">19.7*C39/100</f>
        <v>15.76</v>
      </c>
      <c r="H39" s="18"/>
      <c r="I39" s="47"/>
      <c r="J39" s="47" t="n">
        <f aca="false">I39*B39/1000</f>
        <v>0</v>
      </c>
      <c r="K39" s="57"/>
      <c r="L39" s="43"/>
      <c r="M39" s="43"/>
      <c r="N39" s="43"/>
      <c r="O39" s="43"/>
      <c r="P39" s="43"/>
      <c r="Q39" s="43"/>
      <c r="R39" s="43"/>
      <c r="S39" s="161"/>
      <c r="T39" s="162"/>
      <c r="U39" s="10"/>
      <c r="V39" s="10"/>
      <c r="W39" s="10"/>
      <c r="X39" s="10"/>
      <c r="Y39" s="10"/>
      <c r="Z39" s="10"/>
      <c r="AA39" s="10"/>
      <c r="AB39" s="10"/>
    </row>
    <row r="40" customFormat="false" ht="20.25" hidden="false" customHeight="true" outlineLevel="0" collapsed="false">
      <c r="A40" s="48" t="s">
        <v>47</v>
      </c>
      <c r="B40" s="44" t="n">
        <f aca="false">C40*1.43</f>
        <v>114.4</v>
      </c>
      <c r="C40" s="301" t="n">
        <v>80</v>
      </c>
      <c r="D40" s="49"/>
      <c r="E40" s="46"/>
      <c r="F40" s="46"/>
      <c r="G40" s="46"/>
      <c r="H40" s="18"/>
      <c r="I40" s="47"/>
      <c r="J40" s="47" t="n">
        <f aca="false">I40*B40/1000</f>
        <v>0</v>
      </c>
      <c r="K40" s="57"/>
      <c r="L40" s="43"/>
      <c r="M40" s="43"/>
      <c r="N40" s="43"/>
      <c r="O40" s="43"/>
      <c r="P40" s="43"/>
      <c r="Q40" s="43"/>
      <c r="R40" s="43"/>
      <c r="S40" s="152"/>
      <c r="T40" s="152"/>
    </row>
    <row r="41" customFormat="false" ht="26.1" hidden="false" customHeight="true" outlineLevel="0" collapsed="false">
      <c r="A41" s="48" t="s">
        <v>48</v>
      </c>
      <c r="B41" s="44" t="n">
        <f aca="false">C41*1.54</f>
        <v>123.2</v>
      </c>
      <c r="C41" s="301" t="n">
        <v>80</v>
      </c>
      <c r="D41" s="49"/>
      <c r="E41" s="46"/>
      <c r="F41" s="46"/>
      <c r="G41" s="46"/>
      <c r="H41" s="18"/>
      <c r="I41" s="47"/>
      <c r="J41" s="47" t="n">
        <f aca="false">I41*B41/1000</f>
        <v>0</v>
      </c>
      <c r="K41" s="57"/>
      <c r="L41" s="43"/>
      <c r="M41" s="43"/>
      <c r="N41" s="43"/>
      <c r="O41" s="43"/>
      <c r="P41" s="43"/>
      <c r="Q41" s="43"/>
      <c r="R41" s="43"/>
      <c r="S41" s="152"/>
      <c r="T41" s="152"/>
    </row>
    <row r="42" s="55" customFormat="true" ht="26.1" hidden="false" customHeight="true" outlineLevel="0" collapsed="false">
      <c r="A42" s="48" t="s">
        <v>49</v>
      </c>
      <c r="B42" s="44" t="n">
        <f aca="false">C42*1.67</f>
        <v>133.6</v>
      </c>
      <c r="C42" s="301" t="n">
        <v>80</v>
      </c>
      <c r="D42" s="49"/>
      <c r="E42" s="46"/>
      <c r="F42" s="46"/>
      <c r="G42" s="46"/>
      <c r="H42" s="18"/>
      <c r="I42" s="41" t="n">
        <v>0</v>
      </c>
      <c r="J42" s="47" t="n">
        <f aca="false">I42*B42/1000</f>
        <v>0</v>
      </c>
      <c r="K42" s="57"/>
      <c r="L42" s="43"/>
      <c r="M42" s="43"/>
      <c r="N42" s="43"/>
      <c r="O42" s="43"/>
      <c r="P42" s="43"/>
      <c r="Q42" s="43"/>
      <c r="R42" s="43"/>
      <c r="S42" s="152"/>
      <c r="T42" s="153"/>
      <c r="U42" s="10"/>
      <c r="V42" s="10"/>
      <c r="W42" s="10"/>
      <c r="X42" s="10"/>
      <c r="Y42" s="10"/>
      <c r="Z42" s="10"/>
      <c r="AA42" s="10"/>
      <c r="AB42" s="10"/>
    </row>
    <row r="43" s="55" customFormat="true" ht="26.1" hidden="false" customHeight="true" outlineLevel="0" collapsed="false">
      <c r="A43" s="113" t="s">
        <v>296</v>
      </c>
      <c r="B43" s="131" t="n">
        <f aca="false">C43*1.25</f>
        <v>18.75</v>
      </c>
      <c r="C43" s="115" t="n">
        <v>15</v>
      </c>
      <c r="D43" s="266"/>
      <c r="E43" s="32" t="n">
        <f aca="false">1.3*C43/100</f>
        <v>0.195</v>
      </c>
      <c r="F43" s="45" t="n">
        <f aca="false">0.1*C43/100</f>
        <v>0.015</v>
      </c>
      <c r="G43" s="45" t="n">
        <f aca="false">7*C43/100</f>
        <v>1.05</v>
      </c>
      <c r="H43" s="133"/>
      <c r="I43" s="47" t="n">
        <v>0</v>
      </c>
      <c r="J43" s="47" t="n">
        <f aca="false">I43*B43/1000</f>
        <v>0</v>
      </c>
      <c r="K43" s="57"/>
      <c r="L43" s="43"/>
      <c r="M43" s="43"/>
      <c r="N43" s="43"/>
      <c r="O43" s="43"/>
      <c r="P43" s="43"/>
      <c r="Q43" s="43"/>
      <c r="R43" s="43"/>
      <c r="S43" s="152"/>
      <c r="T43" s="153"/>
      <c r="U43" s="10"/>
      <c r="V43" s="10"/>
      <c r="W43" s="10"/>
      <c r="X43" s="10"/>
      <c r="Y43" s="10"/>
      <c r="Z43" s="10"/>
      <c r="AA43" s="10"/>
      <c r="AB43" s="10"/>
    </row>
    <row r="44" s="55" customFormat="true" ht="26.1" hidden="false" customHeight="true" outlineLevel="0" collapsed="false">
      <c r="A44" s="113" t="s">
        <v>52</v>
      </c>
      <c r="B44" s="131" t="n">
        <f aca="false">C44*1.16</f>
        <v>17.4</v>
      </c>
      <c r="C44" s="115" t="n">
        <v>15</v>
      </c>
      <c r="D44" s="266"/>
      <c r="E44" s="32" t="n">
        <f aca="false">1.7*C44/100</f>
        <v>0.255</v>
      </c>
      <c r="F44" s="45" t="n">
        <v>0</v>
      </c>
      <c r="G44" s="45" t="n">
        <f aca="false">9.5*C44/100</f>
        <v>1.425</v>
      </c>
      <c r="H44" s="133"/>
      <c r="I44" s="47" t="n">
        <v>0</v>
      </c>
      <c r="J44" s="47" t="n">
        <f aca="false">I44*B44/1000</f>
        <v>0</v>
      </c>
      <c r="K44" s="57"/>
      <c r="L44" s="43"/>
      <c r="M44" s="43"/>
      <c r="N44" s="43"/>
      <c r="O44" s="43"/>
      <c r="P44" s="43"/>
      <c r="Q44" s="43"/>
      <c r="R44" s="43"/>
      <c r="S44" s="152"/>
      <c r="T44" s="153"/>
      <c r="U44" s="10"/>
      <c r="V44" s="10"/>
      <c r="W44" s="10"/>
      <c r="X44" s="10"/>
      <c r="Y44" s="10"/>
      <c r="Z44" s="10"/>
      <c r="AA44" s="10"/>
      <c r="AB44" s="10"/>
    </row>
    <row r="45" s="55" customFormat="true" ht="26.1" hidden="false" customHeight="true" outlineLevel="0" collapsed="false">
      <c r="A45" s="127" t="s">
        <v>33</v>
      </c>
      <c r="B45" s="130" t="n">
        <v>2</v>
      </c>
      <c r="C45" s="357" t="n">
        <v>2</v>
      </c>
      <c r="D45" s="114"/>
      <c r="E45" s="45" t="n">
        <f aca="false">0.6*C45/100</f>
        <v>0.012</v>
      </c>
      <c r="F45" s="45" t="n">
        <f aca="false">82.5*C45/100</f>
        <v>1.65</v>
      </c>
      <c r="G45" s="45" t="n">
        <f aca="false">0.9*C45/100</f>
        <v>0.018</v>
      </c>
      <c r="H45" s="133"/>
      <c r="I45" s="41" t="n">
        <v>0</v>
      </c>
      <c r="J45" s="47" t="n">
        <f aca="false">I45*B45/1000</f>
        <v>0</v>
      </c>
      <c r="K45" s="34"/>
      <c r="L45" s="34"/>
      <c r="M45" s="34"/>
      <c r="N45" s="34"/>
      <c r="O45" s="34"/>
      <c r="P45" s="34"/>
      <c r="Q45" s="34"/>
      <c r="R45" s="34"/>
      <c r="S45" s="152"/>
      <c r="T45" s="153"/>
      <c r="U45" s="10"/>
      <c r="V45" s="10"/>
      <c r="W45" s="10"/>
      <c r="X45" s="10"/>
      <c r="Y45" s="10"/>
      <c r="Z45" s="10"/>
      <c r="AA45" s="10"/>
      <c r="AB45" s="10"/>
    </row>
    <row r="46" customFormat="false" ht="16.5" hidden="false" customHeight="true" outlineLevel="0" collapsed="false">
      <c r="A46" s="127" t="s">
        <v>32</v>
      </c>
      <c r="B46" s="130" t="n">
        <v>1</v>
      </c>
      <c r="C46" s="357" t="n">
        <v>1</v>
      </c>
      <c r="D46" s="114"/>
      <c r="E46" s="45"/>
      <c r="F46" s="45"/>
      <c r="G46" s="45"/>
      <c r="H46" s="133"/>
      <c r="I46" s="61" t="n">
        <v>0</v>
      </c>
      <c r="J46" s="47" t="n">
        <f aca="false">I46*B46/1000</f>
        <v>0</v>
      </c>
      <c r="K46" s="61"/>
      <c r="L46" s="61"/>
      <c r="M46" s="61"/>
      <c r="N46" s="61"/>
      <c r="O46" s="61"/>
      <c r="P46" s="61"/>
      <c r="Q46" s="61"/>
      <c r="R46" s="61"/>
      <c r="S46" s="152"/>
      <c r="T46" s="152"/>
    </row>
    <row r="47" s="55" customFormat="true" ht="18" hidden="false" customHeight="true" outlineLevel="0" collapsed="false">
      <c r="A47" s="127" t="s">
        <v>272</v>
      </c>
      <c r="B47" s="392" t="n">
        <f aca="false">C47*1.2</f>
        <v>6</v>
      </c>
      <c r="C47" s="115" t="n">
        <v>5</v>
      </c>
      <c r="D47" s="114"/>
      <c r="E47" s="45" t="n">
        <f aca="false">1.3*C47/100</f>
        <v>0.065</v>
      </c>
      <c r="F47" s="45" t="n">
        <v>0</v>
      </c>
      <c r="G47" s="45" t="n">
        <f aca="false">4.3*C47/100</f>
        <v>0.215</v>
      </c>
      <c r="H47" s="133"/>
      <c r="I47" s="47" t="n">
        <v>0</v>
      </c>
      <c r="J47" s="47" t="n">
        <f aca="false">I47*B47/1000</f>
        <v>0</v>
      </c>
      <c r="K47" s="102"/>
      <c r="L47" s="86"/>
      <c r="M47" s="86"/>
      <c r="N47" s="86"/>
      <c r="O47" s="57"/>
      <c r="P47" s="57"/>
      <c r="Q47" s="86"/>
      <c r="R47" s="86"/>
      <c r="S47" s="152"/>
      <c r="T47" s="153"/>
      <c r="U47" s="10"/>
      <c r="V47" s="10"/>
      <c r="W47" s="10"/>
      <c r="X47" s="10"/>
      <c r="Y47" s="10"/>
      <c r="Z47" s="10"/>
      <c r="AA47" s="10"/>
      <c r="AB47" s="10"/>
    </row>
    <row r="48" s="55" customFormat="true" ht="26.1" hidden="false" customHeight="true" outlineLevel="0" collapsed="false">
      <c r="A48" s="127" t="s">
        <v>273</v>
      </c>
      <c r="B48" s="424" t="n">
        <v>0.03</v>
      </c>
      <c r="C48" s="115" t="n">
        <v>0.03</v>
      </c>
      <c r="D48" s="114"/>
      <c r="E48" s="45"/>
      <c r="F48" s="45"/>
      <c r="G48" s="45"/>
      <c r="H48" s="133"/>
      <c r="I48" s="61"/>
      <c r="J48" s="47" t="n">
        <f aca="false">I48*B48/1000</f>
        <v>0</v>
      </c>
      <c r="K48" s="92"/>
      <c r="L48" s="42"/>
      <c r="M48" s="42"/>
      <c r="N48" s="42"/>
      <c r="O48" s="43"/>
      <c r="P48" s="43"/>
      <c r="Q48" s="42"/>
      <c r="R48" s="42"/>
      <c r="S48" s="152"/>
      <c r="T48" s="153"/>
      <c r="U48" s="10"/>
      <c r="V48" s="10"/>
      <c r="W48" s="10"/>
      <c r="X48" s="10"/>
      <c r="Y48" s="10"/>
      <c r="Z48" s="10"/>
      <c r="AA48" s="10"/>
      <c r="AB48" s="10"/>
    </row>
    <row r="49" s="55" customFormat="true" ht="26.1" hidden="false" customHeight="true" outlineLevel="0" collapsed="false">
      <c r="A49" s="487"/>
      <c r="B49" s="488"/>
      <c r="C49" s="489"/>
      <c r="D49" s="114"/>
      <c r="E49" s="27" t="n">
        <f aca="false">E50-(E50*6/100)</f>
        <v>9.311264</v>
      </c>
      <c r="F49" s="27" t="n">
        <f aca="false">F50-(F50*12/100)</f>
        <v>18.13944</v>
      </c>
      <c r="G49" s="27" t="n">
        <f aca="false">G50-(G50*9/100)</f>
        <v>2.825368</v>
      </c>
      <c r="H49" s="28" t="n">
        <f aca="false">E49*4+F49*9+G49*4</f>
        <v>211.801488</v>
      </c>
      <c r="I49" s="61"/>
      <c r="J49" s="61"/>
      <c r="K49" s="92"/>
      <c r="L49" s="42"/>
      <c r="M49" s="42"/>
      <c r="N49" s="42"/>
      <c r="O49" s="43"/>
      <c r="P49" s="43"/>
      <c r="Q49" s="42"/>
      <c r="R49" s="42"/>
      <c r="S49" s="152"/>
      <c r="T49" s="153"/>
      <c r="U49" s="10"/>
      <c r="V49" s="10"/>
      <c r="W49" s="10"/>
      <c r="X49" s="10"/>
      <c r="Y49" s="10"/>
      <c r="Z49" s="10"/>
      <c r="AA49" s="10"/>
      <c r="AB49" s="10"/>
    </row>
    <row r="50" customFormat="false" ht="26.1" hidden="false" customHeight="true" outlineLevel="0" collapsed="false">
      <c r="A50" s="482" t="s">
        <v>297</v>
      </c>
      <c r="B50" s="482"/>
      <c r="C50" s="482"/>
      <c r="D50" s="490" t="s">
        <v>238</v>
      </c>
      <c r="E50" s="117" t="n">
        <f aca="false">E51+E52+E53+E54+E55+E56+E57</f>
        <v>9.9056</v>
      </c>
      <c r="F50" s="117" t="n">
        <f aca="false">F51+F52+F53+F54+F55+F56+F57</f>
        <v>20.613</v>
      </c>
      <c r="G50" s="117" t="n">
        <f aca="false">G51+G52+G53+G54+G55+G56+G57</f>
        <v>3.1048</v>
      </c>
      <c r="H50" s="67" t="n">
        <f aca="false">E50*4+F50*9+G50*4</f>
        <v>237.5586</v>
      </c>
      <c r="I50" s="61"/>
      <c r="J50" s="95" t="n">
        <f aca="false">J51+J52+J53+J54+J55+J56+J57</f>
        <v>0</v>
      </c>
      <c r="K50" s="34" t="n">
        <v>0.0825</v>
      </c>
      <c r="L50" s="34" t="n">
        <v>0.0825</v>
      </c>
      <c r="M50" s="34" t="n">
        <v>0.0825</v>
      </c>
      <c r="N50" s="34" t="n">
        <v>0.0183333333333333</v>
      </c>
      <c r="O50" s="34" t="n">
        <v>50.963</v>
      </c>
      <c r="P50" s="34" t="n">
        <v>166.43</v>
      </c>
      <c r="Q50" s="34" t="n">
        <v>14.1166666666667</v>
      </c>
      <c r="R50" s="34" t="n">
        <v>0.605</v>
      </c>
      <c r="S50" s="152"/>
      <c r="T50" s="152"/>
    </row>
    <row r="51" customFormat="false" ht="26.1" hidden="false" customHeight="true" outlineLevel="0" collapsed="false">
      <c r="A51" s="484" t="s">
        <v>298</v>
      </c>
      <c r="B51" s="491" t="n">
        <f aca="false">C51*1.01</f>
        <v>75.75</v>
      </c>
      <c r="C51" s="128" t="n">
        <v>75</v>
      </c>
      <c r="D51" s="130"/>
      <c r="E51" s="39" t="n">
        <f aca="false">12.3*C51/100</f>
        <v>9.225</v>
      </c>
      <c r="F51" s="39" t="n">
        <f aca="false">25.3*C51/100</f>
        <v>18.975</v>
      </c>
      <c r="G51" s="39" t="n">
        <v>0</v>
      </c>
      <c r="H51" s="39"/>
      <c r="I51" s="61" t="n">
        <v>0</v>
      </c>
      <c r="J51" s="61" t="n">
        <f aca="false">I51*B51/1000</f>
        <v>0</v>
      </c>
      <c r="K51" s="92"/>
      <c r="L51" s="42"/>
      <c r="M51" s="42"/>
      <c r="N51" s="42"/>
      <c r="O51" s="43"/>
      <c r="P51" s="43"/>
      <c r="Q51" s="42"/>
      <c r="R51" s="42"/>
      <c r="S51" s="152"/>
      <c r="T51" s="152"/>
    </row>
    <row r="52" customFormat="false" ht="30" hidden="false" customHeight="true" outlineLevel="0" collapsed="false">
      <c r="A52" s="492" t="s">
        <v>299</v>
      </c>
      <c r="B52" s="114"/>
      <c r="C52" s="493" t="n">
        <v>50</v>
      </c>
      <c r="D52" s="494"/>
      <c r="E52" s="117"/>
      <c r="F52" s="117"/>
      <c r="G52" s="117"/>
      <c r="H52" s="146"/>
      <c r="I52" s="47" t="n">
        <v>0</v>
      </c>
      <c r="J52" s="61" t="n">
        <f aca="false">I52*B52/1000</f>
        <v>0</v>
      </c>
      <c r="K52" s="102"/>
      <c r="L52" s="43"/>
      <c r="M52" s="43"/>
      <c r="N52" s="43"/>
      <c r="O52" s="43"/>
      <c r="P52" s="43"/>
      <c r="Q52" s="43"/>
      <c r="R52" s="43"/>
      <c r="S52" s="152"/>
      <c r="T52" s="152"/>
    </row>
    <row r="53" s="55" customFormat="true" ht="16.5" hidden="false" customHeight="true" outlineLevel="0" collapsed="false">
      <c r="A53" s="113" t="s">
        <v>64</v>
      </c>
      <c r="B53" s="114" t="n">
        <v>8</v>
      </c>
      <c r="C53" s="115" t="n">
        <v>8</v>
      </c>
      <c r="D53" s="116"/>
      <c r="E53" s="117" t="n">
        <f aca="false">2.8*C53/100</f>
        <v>0.224</v>
      </c>
      <c r="F53" s="39" t="n">
        <f aca="false">20*C53/100</f>
        <v>1.6</v>
      </c>
      <c r="G53" s="39" t="n">
        <f aca="false">3.2*C53/100</f>
        <v>0.256</v>
      </c>
      <c r="H53" s="118"/>
      <c r="I53" s="47" t="n">
        <v>0</v>
      </c>
      <c r="J53" s="61" t="n">
        <f aca="false">I53*B53/1000</f>
        <v>0</v>
      </c>
      <c r="K53" s="102"/>
      <c r="L53" s="43"/>
      <c r="M53" s="43"/>
      <c r="N53" s="43"/>
      <c r="O53" s="43"/>
      <c r="P53" s="43"/>
      <c r="Q53" s="43"/>
      <c r="R53" s="43"/>
      <c r="S53" s="152"/>
      <c r="T53" s="153"/>
      <c r="U53" s="10"/>
      <c r="V53" s="10"/>
      <c r="W53" s="10"/>
      <c r="X53" s="10"/>
      <c r="Y53" s="10"/>
      <c r="Z53" s="10"/>
      <c r="AA53" s="10"/>
      <c r="AB53" s="10"/>
    </row>
    <row r="54" customFormat="false" ht="15" hidden="false" customHeight="true" outlineLevel="0" collapsed="false">
      <c r="A54" s="113" t="s">
        <v>62</v>
      </c>
      <c r="B54" s="114" t="n">
        <v>3.8</v>
      </c>
      <c r="C54" s="115" t="n">
        <v>3.8</v>
      </c>
      <c r="D54" s="116"/>
      <c r="E54" s="117" t="n">
        <f aca="false">10.5*C54/100</f>
        <v>0.399</v>
      </c>
      <c r="F54" s="39" t="n">
        <f aca="false">1*C54/100</f>
        <v>0.038</v>
      </c>
      <c r="G54" s="39" t="n">
        <f aca="false">69*C54/100</f>
        <v>2.622</v>
      </c>
      <c r="H54" s="118"/>
      <c r="I54" s="41" t="n">
        <v>0</v>
      </c>
      <c r="J54" s="61" t="n">
        <f aca="false">I54*B54/1000</f>
        <v>0</v>
      </c>
      <c r="K54" s="54"/>
      <c r="L54" s="34"/>
      <c r="M54" s="34"/>
      <c r="N54" s="34"/>
      <c r="O54" s="34"/>
      <c r="P54" s="34"/>
      <c r="Q54" s="34"/>
      <c r="R54" s="34"/>
      <c r="S54" s="152"/>
      <c r="T54" s="152"/>
    </row>
    <row r="55" s="55" customFormat="true" ht="16.5" hidden="false" customHeight="true" outlineLevel="0" collapsed="false">
      <c r="A55" s="113" t="s">
        <v>29</v>
      </c>
      <c r="B55" s="114" t="n">
        <v>40</v>
      </c>
      <c r="C55" s="115" t="n">
        <v>40</v>
      </c>
      <c r="D55" s="116"/>
      <c r="E55" s="108"/>
      <c r="F55" s="109"/>
      <c r="G55" s="109"/>
      <c r="H55" s="118"/>
      <c r="I55" s="61"/>
      <c r="J55" s="61" t="n">
        <f aca="false">I55*B55/1000</f>
        <v>0</v>
      </c>
      <c r="K55" s="61"/>
      <c r="L55" s="61"/>
      <c r="M55" s="61"/>
      <c r="N55" s="61"/>
      <c r="O55" s="61"/>
      <c r="P55" s="61"/>
      <c r="Q55" s="61"/>
      <c r="R55" s="61"/>
      <c r="S55" s="152"/>
      <c r="T55" s="153"/>
      <c r="U55" s="10"/>
      <c r="V55" s="10"/>
      <c r="W55" s="10"/>
      <c r="X55" s="10"/>
      <c r="Y55" s="10"/>
      <c r="Z55" s="10"/>
      <c r="AA55" s="10"/>
      <c r="AB55" s="10"/>
    </row>
    <row r="56" s="55" customFormat="true" ht="42.75" hidden="false" customHeight="true" outlineLevel="0" collapsed="false">
      <c r="A56" s="113" t="s">
        <v>277</v>
      </c>
      <c r="B56" s="114" t="n">
        <v>3</v>
      </c>
      <c r="C56" s="114" t="n">
        <v>3</v>
      </c>
      <c r="D56" s="116"/>
      <c r="E56" s="108"/>
      <c r="F56" s="343"/>
      <c r="G56" s="343"/>
      <c r="H56" s="389"/>
      <c r="I56" s="61" t="n">
        <v>0</v>
      </c>
      <c r="J56" s="61" t="n">
        <f aca="false">I56*B56/1000</f>
        <v>0</v>
      </c>
      <c r="K56" s="61"/>
      <c r="L56" s="61"/>
      <c r="M56" s="61"/>
      <c r="N56" s="61"/>
      <c r="O56" s="61"/>
      <c r="P56" s="61"/>
      <c r="Q56" s="61"/>
      <c r="R56" s="61"/>
      <c r="S56" s="152"/>
      <c r="T56" s="153"/>
      <c r="U56" s="10"/>
      <c r="V56" s="10"/>
      <c r="W56" s="10"/>
      <c r="X56" s="10"/>
      <c r="Y56" s="10"/>
      <c r="Z56" s="10"/>
      <c r="AA56" s="10"/>
      <c r="AB56" s="10"/>
    </row>
    <row r="57" s="55" customFormat="true" ht="45" hidden="false" customHeight="true" outlineLevel="0" collapsed="false">
      <c r="A57" s="113" t="s">
        <v>278</v>
      </c>
      <c r="B57" s="114" t="n">
        <f aca="false">B56*0.4</f>
        <v>1.2</v>
      </c>
      <c r="C57" s="115" t="n">
        <f aca="false">C56*0.4</f>
        <v>1.2</v>
      </c>
      <c r="D57" s="116"/>
      <c r="E57" s="117" t="n">
        <f aca="false">4.8*C57/100</f>
        <v>0.0576</v>
      </c>
      <c r="F57" s="45" t="n">
        <v>0</v>
      </c>
      <c r="G57" s="45" t="n">
        <f aca="false">18.9*C57/100</f>
        <v>0.2268</v>
      </c>
      <c r="H57" s="389"/>
      <c r="I57" s="41" t="n">
        <v>0</v>
      </c>
      <c r="J57" s="61" t="n">
        <f aca="false">I57*B57/1000</f>
        <v>0</v>
      </c>
      <c r="K57" s="47"/>
      <c r="L57" s="258"/>
      <c r="M57" s="258"/>
      <c r="N57" s="258"/>
      <c r="O57" s="259"/>
      <c r="P57" s="259"/>
      <c r="Q57" s="258"/>
      <c r="R57" s="258"/>
      <c r="S57" s="152"/>
      <c r="T57" s="153"/>
      <c r="U57" s="172"/>
      <c r="V57" s="170"/>
      <c r="W57" s="10"/>
      <c r="X57" s="10"/>
      <c r="Y57" s="10"/>
      <c r="Z57" s="10"/>
      <c r="AA57" s="10"/>
      <c r="AB57" s="10"/>
    </row>
    <row r="58" s="55" customFormat="true" ht="23.25" hidden="false" customHeight="true" outlineLevel="0" collapsed="false">
      <c r="A58" s="495"/>
      <c r="B58" s="496"/>
      <c r="C58" s="489"/>
      <c r="D58" s="116"/>
      <c r="E58" s="27" t="n">
        <f aca="false">E59-(E59*6/100)</f>
        <v>6.3356</v>
      </c>
      <c r="F58" s="27" t="n">
        <f aca="false">F59-(F59*12/100)</f>
        <v>4.4352</v>
      </c>
      <c r="G58" s="27" t="n">
        <f aca="false">G59-(G59*9/100)</f>
        <v>39.45305</v>
      </c>
      <c r="H58" s="91" t="n">
        <f aca="false">E58*4+F58*9+G58*4</f>
        <v>223.0714</v>
      </c>
      <c r="I58" s="41"/>
      <c r="J58" s="41"/>
      <c r="K58" s="47"/>
      <c r="L58" s="258"/>
      <c r="M58" s="258"/>
      <c r="N58" s="258"/>
      <c r="O58" s="259"/>
      <c r="P58" s="259"/>
      <c r="Q58" s="258"/>
      <c r="R58" s="258"/>
      <c r="S58" s="152"/>
      <c r="T58" s="153"/>
      <c r="U58" s="172"/>
      <c r="V58" s="170"/>
      <c r="W58" s="10"/>
      <c r="X58" s="10"/>
      <c r="Y58" s="10"/>
      <c r="Z58" s="10"/>
      <c r="AA58" s="10"/>
      <c r="AB58" s="10"/>
    </row>
    <row r="59" s="55" customFormat="true" ht="26.1" hidden="false" customHeight="true" outlineLevel="0" collapsed="false">
      <c r="A59" s="69" t="s">
        <v>300</v>
      </c>
      <c r="B59" s="69"/>
      <c r="C59" s="69"/>
      <c r="D59" s="125" t="s">
        <v>98</v>
      </c>
      <c r="E59" s="17" t="n">
        <f aca="false">E60+E61+E62</f>
        <v>6.74</v>
      </c>
      <c r="F59" s="17" t="n">
        <f aca="false">F60+F61+F62</f>
        <v>5.04</v>
      </c>
      <c r="G59" s="17" t="n">
        <f aca="false">G60+G61+G62</f>
        <v>43.355</v>
      </c>
      <c r="H59" s="67" t="n">
        <f aca="false">E59*4+F59*9+G59*4</f>
        <v>245.74</v>
      </c>
      <c r="I59" s="21"/>
      <c r="J59" s="393" t="n">
        <f aca="false">J60+J61+J62</f>
        <v>0</v>
      </c>
      <c r="K59" s="54" t="n">
        <v>0</v>
      </c>
      <c r="L59" s="34" t="n">
        <v>0.0666666666666667</v>
      </c>
      <c r="M59" s="34" t="n">
        <v>0.133333333333333</v>
      </c>
      <c r="N59" s="34" t="n">
        <v>1.08</v>
      </c>
      <c r="O59" s="34" t="n">
        <v>24.3466666666667</v>
      </c>
      <c r="P59" s="34" t="n">
        <v>212</v>
      </c>
      <c r="Q59" s="34" t="n">
        <v>9.13333333333333</v>
      </c>
      <c r="R59" s="34" t="n">
        <v>0.946666666666667</v>
      </c>
      <c r="S59" s="152"/>
      <c r="T59" s="153"/>
      <c r="U59" s="172"/>
      <c r="V59" s="170"/>
      <c r="W59" s="10"/>
      <c r="X59" s="10"/>
      <c r="Y59" s="10"/>
      <c r="Z59" s="10"/>
      <c r="AA59" s="10"/>
      <c r="AB59" s="10"/>
    </row>
    <row r="60" customFormat="false" ht="18.75" hidden="false" customHeight="true" outlineLevel="0" collapsed="false">
      <c r="A60" s="127" t="s">
        <v>28</v>
      </c>
      <c r="B60" s="128" t="n">
        <v>61</v>
      </c>
      <c r="C60" s="129" t="n">
        <v>61</v>
      </c>
      <c r="D60" s="130"/>
      <c r="E60" s="39" t="n">
        <f aca="false">11*C60/100</f>
        <v>6.71</v>
      </c>
      <c r="F60" s="39" t="n">
        <f aca="false">1.5*C60/100</f>
        <v>0.915</v>
      </c>
      <c r="G60" s="39" t="n">
        <f aca="false">71*C60/100</f>
        <v>43.31</v>
      </c>
      <c r="H60" s="39"/>
      <c r="I60" s="61" t="n">
        <v>0</v>
      </c>
      <c r="J60" s="61" t="n">
        <f aca="false">I60*B60/1000</f>
        <v>0</v>
      </c>
      <c r="K60" s="61"/>
      <c r="L60" s="42"/>
      <c r="M60" s="42"/>
      <c r="N60" s="42"/>
      <c r="O60" s="43"/>
      <c r="P60" s="43"/>
      <c r="Q60" s="42"/>
      <c r="R60" s="42"/>
      <c r="S60" s="152"/>
      <c r="T60" s="152"/>
      <c r="U60" s="172"/>
      <c r="V60" s="170"/>
    </row>
    <row r="61" s="73" customFormat="true" ht="20.25" hidden="false" customHeight="true" outlineLevel="0" collapsed="false">
      <c r="A61" s="127" t="s">
        <v>32</v>
      </c>
      <c r="B61" s="128" t="n">
        <v>1</v>
      </c>
      <c r="C61" s="129" t="n">
        <v>1</v>
      </c>
      <c r="D61" s="130"/>
      <c r="E61" s="39"/>
      <c r="F61" s="39"/>
      <c r="G61" s="39"/>
      <c r="H61" s="39"/>
      <c r="I61" s="41" t="n">
        <v>0</v>
      </c>
      <c r="J61" s="61" t="n">
        <f aca="false">I61*B61/1000</f>
        <v>0</v>
      </c>
      <c r="K61" s="47"/>
      <c r="L61" s="47"/>
      <c r="M61" s="47"/>
      <c r="N61" s="47"/>
      <c r="O61" s="47"/>
      <c r="P61" s="47"/>
      <c r="Q61" s="47"/>
      <c r="R61" s="47"/>
      <c r="S61" s="158"/>
      <c r="T61" s="159"/>
      <c r="U61" s="464"/>
      <c r="V61" s="201"/>
      <c r="W61" s="111"/>
      <c r="X61" s="111"/>
      <c r="Y61" s="111"/>
      <c r="Z61" s="111"/>
      <c r="AA61" s="111"/>
      <c r="AB61" s="111"/>
    </row>
    <row r="62" s="73" customFormat="true" ht="20.25" hidden="false" customHeight="true" outlineLevel="0" collapsed="false">
      <c r="A62" s="113" t="s">
        <v>33</v>
      </c>
      <c r="B62" s="131" t="n">
        <v>5</v>
      </c>
      <c r="C62" s="132" t="n">
        <v>5</v>
      </c>
      <c r="D62" s="114"/>
      <c r="E62" s="45" t="n">
        <f aca="false">0.6*C62/100</f>
        <v>0.03</v>
      </c>
      <c r="F62" s="45" t="n">
        <f aca="false">82.5*C62/100</f>
        <v>4.125</v>
      </c>
      <c r="G62" s="45" t="n">
        <f aca="false">0.9*C62/100</f>
        <v>0.045</v>
      </c>
      <c r="H62" s="133"/>
      <c r="I62" s="134" t="n">
        <v>0</v>
      </c>
      <c r="J62" s="61" t="n">
        <f aca="false">I62*B62/1000</f>
        <v>0</v>
      </c>
      <c r="K62" s="135"/>
      <c r="L62" s="135"/>
      <c r="M62" s="135"/>
      <c r="N62" s="135"/>
      <c r="O62" s="135"/>
      <c r="P62" s="135"/>
      <c r="Q62" s="135"/>
      <c r="R62" s="136"/>
      <c r="S62" s="158"/>
      <c r="T62" s="159"/>
      <c r="U62" s="464"/>
      <c r="V62" s="201"/>
      <c r="W62" s="111"/>
      <c r="X62" s="111"/>
      <c r="Y62" s="111"/>
      <c r="Z62" s="111"/>
      <c r="AA62" s="111"/>
      <c r="AB62" s="111"/>
    </row>
    <row r="63" customFormat="false" ht="33.75" hidden="false" customHeight="true" outlineLevel="0" collapsed="false">
      <c r="A63" s="77" t="s">
        <v>145</v>
      </c>
      <c r="B63" s="77"/>
      <c r="C63" s="77"/>
      <c r="D63" s="31" t="s">
        <v>70</v>
      </c>
      <c r="E63" s="32" t="n">
        <f aca="false">E64+E65+E66+E67</f>
        <v>0.63</v>
      </c>
      <c r="F63" s="32" t="n">
        <f aca="false">F64+F65+F66+F67</f>
        <v>4.995</v>
      </c>
      <c r="G63" s="32" t="n">
        <f aca="false">G64+G65+G66+G67</f>
        <v>4.2</v>
      </c>
      <c r="H63" s="53" t="n">
        <f aca="false">G63*4+F63*9+E63*4</f>
        <v>64.275</v>
      </c>
      <c r="I63" s="34"/>
      <c r="J63" s="35" t="n">
        <f aca="false">J64+J65+J66+J67</f>
        <v>0</v>
      </c>
      <c r="K63" s="34" t="n">
        <v>24.75</v>
      </c>
      <c r="L63" s="34" t="n">
        <v>0.06</v>
      </c>
      <c r="M63" s="34" t="n">
        <v>0</v>
      </c>
      <c r="N63" s="34" t="n">
        <v>2.92</v>
      </c>
      <c r="O63" s="34" t="n">
        <v>17.93</v>
      </c>
      <c r="P63" s="34" t="n">
        <v>25.58</v>
      </c>
      <c r="Q63" s="34" t="n">
        <v>19.5</v>
      </c>
      <c r="R63" s="34" t="n">
        <v>0.89</v>
      </c>
      <c r="S63" s="152"/>
      <c r="T63" s="152"/>
      <c r="U63" s="172"/>
      <c r="V63" s="170"/>
    </row>
    <row r="64" s="55" customFormat="true" ht="26.1" hidden="false" customHeight="true" outlineLevel="0" collapsed="false">
      <c r="A64" s="36" t="s">
        <v>146</v>
      </c>
      <c r="B64" s="44" t="n">
        <f aca="false">C64*1.18</f>
        <v>112.1</v>
      </c>
      <c r="C64" s="37" t="n">
        <v>95</v>
      </c>
      <c r="D64" s="37"/>
      <c r="E64" s="45" t="n">
        <f aca="false">0.6*C64/100</f>
        <v>0.57</v>
      </c>
      <c r="F64" s="45" t="n">
        <v>0</v>
      </c>
      <c r="G64" s="45" t="n">
        <f aca="false">4.2*C64/100</f>
        <v>3.99</v>
      </c>
      <c r="H64" s="56"/>
      <c r="I64" s="41" t="n">
        <v>0</v>
      </c>
      <c r="J64" s="41" t="n">
        <f aca="false">I64*B64/1000</f>
        <v>0</v>
      </c>
      <c r="K64" s="41"/>
      <c r="L64" s="34"/>
      <c r="M64" s="34"/>
      <c r="N64" s="34"/>
      <c r="O64" s="34"/>
      <c r="P64" s="34"/>
      <c r="Q64" s="34"/>
      <c r="R64" s="34"/>
      <c r="S64" s="152"/>
      <c r="T64" s="153"/>
      <c r="U64" s="172"/>
      <c r="V64" s="170"/>
      <c r="W64" s="10"/>
      <c r="X64" s="10"/>
      <c r="Y64" s="10"/>
      <c r="Z64" s="10"/>
      <c r="AA64" s="10"/>
      <c r="AB64" s="10"/>
    </row>
    <row r="65" s="55" customFormat="true" ht="26.1" hidden="false" customHeight="true" outlineLevel="0" collapsed="false">
      <c r="A65" s="36" t="s">
        <v>74</v>
      </c>
      <c r="B65" s="44" t="n">
        <f aca="false">C65*1.35</f>
        <v>6.75</v>
      </c>
      <c r="C65" s="37" t="n">
        <v>5</v>
      </c>
      <c r="D65" s="37"/>
      <c r="E65" s="45"/>
      <c r="F65" s="45"/>
      <c r="G65" s="45"/>
      <c r="H65" s="64"/>
      <c r="I65" s="47"/>
      <c r="J65" s="41" t="n">
        <f aca="false">I65*B65/1000</f>
        <v>0</v>
      </c>
      <c r="K65" s="27"/>
      <c r="L65" s="137"/>
      <c r="M65" s="137"/>
      <c r="N65" s="137"/>
      <c r="O65" s="138"/>
      <c r="P65" s="138"/>
      <c r="Q65" s="137"/>
      <c r="R65" s="137"/>
      <c r="S65" s="152"/>
      <c r="T65" s="153"/>
      <c r="U65" s="172"/>
      <c r="V65" s="170"/>
      <c r="W65" s="10"/>
      <c r="X65" s="10"/>
      <c r="Y65" s="10"/>
      <c r="Z65" s="10"/>
      <c r="AA65" s="10"/>
      <c r="AB65" s="10"/>
    </row>
    <row r="66" customFormat="false" ht="26.1" hidden="false" customHeight="true" outlineLevel="0" collapsed="false">
      <c r="A66" s="36" t="s">
        <v>148</v>
      </c>
      <c r="B66" s="44" t="n">
        <f aca="false">C66*1.2</f>
        <v>6</v>
      </c>
      <c r="C66" s="37" t="n">
        <v>5</v>
      </c>
      <c r="D66" s="37"/>
      <c r="E66" s="45" t="n">
        <f aca="false">0.6*C66/100</f>
        <v>0.03</v>
      </c>
      <c r="F66" s="45" t="n">
        <v>0</v>
      </c>
      <c r="G66" s="45" t="n">
        <f aca="false">4.2*C66/100</f>
        <v>0.21</v>
      </c>
      <c r="H66" s="64"/>
      <c r="I66" s="41" t="n">
        <v>0</v>
      </c>
      <c r="J66" s="41" t="n">
        <f aca="false">I66*B66/1000</f>
        <v>0</v>
      </c>
      <c r="K66" s="27"/>
      <c r="L66" s="137"/>
      <c r="M66" s="137"/>
      <c r="N66" s="137"/>
      <c r="O66" s="138"/>
      <c r="P66" s="138"/>
      <c r="Q66" s="137"/>
      <c r="R66" s="137"/>
      <c r="S66" s="152"/>
      <c r="T66" s="152"/>
      <c r="U66" s="172"/>
      <c r="V66" s="170"/>
      <c r="AC66" s="497"/>
    </row>
    <row r="67" s="55" customFormat="true" ht="27" hidden="false" customHeight="true" outlineLevel="0" collapsed="false">
      <c r="A67" s="48" t="s">
        <v>73</v>
      </c>
      <c r="B67" s="85" t="n">
        <v>5</v>
      </c>
      <c r="C67" s="119" t="n">
        <v>5</v>
      </c>
      <c r="D67" s="38"/>
      <c r="E67" s="45" t="n">
        <f aca="false">0.6*C67/100</f>
        <v>0.03</v>
      </c>
      <c r="F67" s="498" t="n">
        <f aca="false">99.9*C67/100</f>
        <v>4.995</v>
      </c>
      <c r="G67" s="498" t="n">
        <v>0</v>
      </c>
      <c r="H67" s="18"/>
      <c r="I67" s="41" t="n">
        <v>0</v>
      </c>
      <c r="J67" s="41" t="n">
        <f aca="false">I67*B67/1000</f>
        <v>0</v>
      </c>
      <c r="K67" s="54"/>
      <c r="L67" s="137"/>
      <c r="M67" s="137"/>
      <c r="N67" s="137"/>
      <c r="O67" s="138"/>
      <c r="P67" s="138"/>
      <c r="Q67" s="137"/>
      <c r="R67" s="137"/>
      <c r="S67" s="152"/>
      <c r="T67" s="153"/>
      <c r="U67" s="172"/>
      <c r="V67" s="170"/>
      <c r="W67" s="10"/>
      <c r="X67" s="10"/>
      <c r="Y67" s="10"/>
      <c r="Z67" s="10"/>
      <c r="AA67" s="10"/>
      <c r="AB67" s="10"/>
    </row>
    <row r="68" customFormat="false" ht="26.1" hidden="false" customHeight="true" outlineLevel="0" collapsed="false">
      <c r="A68" s="140" t="s">
        <v>75</v>
      </c>
      <c r="B68" s="31" t="n">
        <v>200</v>
      </c>
      <c r="C68" s="31" t="n">
        <v>200</v>
      </c>
      <c r="D68" s="31" t="n">
        <v>200</v>
      </c>
      <c r="E68" s="32" t="n">
        <v>0.8</v>
      </c>
      <c r="F68" s="32" t="n">
        <v>0</v>
      </c>
      <c r="G68" s="32" t="n">
        <v>29.8</v>
      </c>
      <c r="H68" s="53" t="n">
        <v>90</v>
      </c>
      <c r="I68" s="391" t="n">
        <v>0</v>
      </c>
      <c r="J68" s="35" t="n">
        <f aca="false">I68*B68/1000</f>
        <v>0</v>
      </c>
      <c r="K68" s="34" t="n">
        <v>14</v>
      </c>
      <c r="L68" s="34" t="n">
        <v>0.04</v>
      </c>
      <c r="M68" s="34" t="n">
        <v>0</v>
      </c>
      <c r="N68" s="34" t="n">
        <v>0.4</v>
      </c>
      <c r="O68" s="34" t="n">
        <v>49</v>
      </c>
      <c r="P68" s="34" t="n">
        <v>52</v>
      </c>
      <c r="Q68" s="34" t="n">
        <v>18</v>
      </c>
      <c r="R68" s="34" t="n">
        <v>0.8</v>
      </c>
      <c r="S68" s="152"/>
      <c r="T68" s="152"/>
      <c r="U68" s="172"/>
      <c r="V68" s="170"/>
    </row>
    <row r="69" s="55" customFormat="true" ht="26.1" hidden="false" customHeight="true" outlineLevel="0" collapsed="false">
      <c r="A69" s="69" t="s">
        <v>41</v>
      </c>
      <c r="B69" s="69"/>
      <c r="C69" s="69"/>
      <c r="D69" s="70" t="n">
        <v>40</v>
      </c>
      <c r="E69" s="32" t="n">
        <f aca="false">6.6*D69/100</f>
        <v>2.64</v>
      </c>
      <c r="F69" s="32" t="n">
        <f aca="false">1.1*D69/100</f>
        <v>0.44</v>
      </c>
      <c r="G69" s="32" t="n">
        <f aca="false">41*D69/100</f>
        <v>16.4</v>
      </c>
      <c r="H69" s="28" t="n">
        <f aca="false">E69*4+F69*9+G69*4</f>
        <v>80.12</v>
      </c>
      <c r="I69" s="391" t="n">
        <v>0</v>
      </c>
      <c r="J69" s="35" t="n">
        <f aca="false">I69*D69/1000</f>
        <v>0</v>
      </c>
      <c r="K69" s="34" t="n">
        <v>0</v>
      </c>
      <c r="L69" s="34" t="n">
        <v>0.0333333333333333</v>
      </c>
      <c r="M69" s="34" t="n">
        <v>0</v>
      </c>
      <c r="N69" s="34" t="n">
        <v>0.32</v>
      </c>
      <c r="O69" s="34" t="n">
        <v>7</v>
      </c>
      <c r="P69" s="34" t="n">
        <v>31</v>
      </c>
      <c r="Q69" s="34" t="n">
        <v>8.2</v>
      </c>
      <c r="R69" s="34" t="n">
        <v>0.58</v>
      </c>
      <c r="S69" s="152"/>
      <c r="T69" s="153"/>
      <c r="U69" s="172"/>
      <c r="V69" s="170"/>
      <c r="W69" s="10"/>
      <c r="X69" s="10"/>
      <c r="Y69" s="10"/>
      <c r="Z69" s="10"/>
      <c r="AA69" s="10"/>
      <c r="AB69" s="10"/>
    </row>
    <row r="70" s="55" customFormat="true" ht="26.1" hidden="false" customHeight="true" outlineLevel="0" collapsed="false">
      <c r="A70" s="69" t="s">
        <v>76</v>
      </c>
      <c r="B70" s="69"/>
      <c r="C70" s="69"/>
      <c r="D70" s="70" t="n">
        <v>40</v>
      </c>
      <c r="E70" s="32" t="n">
        <f aca="false">7.6*D70/100</f>
        <v>3.04</v>
      </c>
      <c r="F70" s="32" t="n">
        <f aca="false">0.9*D70/100</f>
        <v>0.36</v>
      </c>
      <c r="G70" s="32" t="n">
        <f aca="false">48.4*D70/100</f>
        <v>19.36</v>
      </c>
      <c r="H70" s="28" t="n">
        <f aca="false">E70*4+F70*9+G70*4</f>
        <v>92.84</v>
      </c>
      <c r="I70" s="391" t="n">
        <v>0</v>
      </c>
      <c r="J70" s="35" t="n">
        <f aca="false">I70*D70/1000</f>
        <v>0</v>
      </c>
      <c r="K70" s="34" t="n">
        <v>0</v>
      </c>
      <c r="L70" s="34" t="n">
        <v>0.02</v>
      </c>
      <c r="M70" s="34" t="n">
        <v>0</v>
      </c>
      <c r="N70" s="34" t="n">
        <v>0.03</v>
      </c>
      <c r="O70" s="34" t="n">
        <v>2.99</v>
      </c>
      <c r="P70" s="34" t="n">
        <v>13</v>
      </c>
      <c r="Q70" s="34" t="n">
        <v>2.74</v>
      </c>
      <c r="R70" s="34" t="n">
        <v>0.31</v>
      </c>
      <c r="S70" s="152"/>
      <c r="T70" s="153"/>
      <c r="U70" s="172"/>
      <c r="V70" s="170"/>
      <c r="W70" s="10"/>
      <c r="X70" s="10"/>
      <c r="Y70" s="10"/>
      <c r="Z70" s="10"/>
      <c r="AA70" s="10"/>
      <c r="AB70" s="10"/>
    </row>
    <row r="71" customFormat="false" ht="26.1" hidden="false" customHeight="true" outlineLevel="0" collapsed="false">
      <c r="A71" s="142" t="s">
        <v>77</v>
      </c>
      <c r="B71" s="142"/>
      <c r="C71" s="142"/>
      <c r="D71" s="142"/>
      <c r="E71" s="143" t="n">
        <f aca="false">E72+E75+E76</f>
        <v>2.405</v>
      </c>
      <c r="F71" s="143" t="n">
        <f aca="false">F72+F75+F76</f>
        <v>15.1</v>
      </c>
      <c r="G71" s="143" t="n">
        <f aca="false">G72+G75+G76</f>
        <v>54.1457</v>
      </c>
      <c r="H71" s="143" t="n">
        <f aca="false">H72+H75+H76</f>
        <v>362.1028</v>
      </c>
      <c r="I71" s="41"/>
      <c r="J71" s="274" t="n">
        <f aca="false">J72+J75+J76</f>
        <v>0</v>
      </c>
      <c r="K71" s="47" t="n">
        <f aca="false">K72+K75+K76</f>
        <v>9.46153846153846</v>
      </c>
      <c r="L71" s="47" t="n">
        <f aca="false">L72+L75+L76</f>
        <v>0.0692307692307692</v>
      </c>
      <c r="M71" s="47" t="n">
        <f aca="false">M72+M75+M76</f>
        <v>0</v>
      </c>
      <c r="N71" s="47" t="n">
        <f aca="false">N72+N75+N76</f>
        <v>0.346153846153846</v>
      </c>
      <c r="O71" s="47" t="n">
        <f aca="false">O72+O75+O76</f>
        <v>40.9307692307692</v>
      </c>
      <c r="P71" s="47" t="n">
        <f aca="false">P72+P75+P76</f>
        <v>72.5576923076923</v>
      </c>
      <c r="Q71" s="47" t="n">
        <f aca="false">Q72+Q75+Q76</f>
        <v>18.2307692307692</v>
      </c>
      <c r="R71" s="47" t="n">
        <f aca="false">R72+R75+R76</f>
        <v>0.02</v>
      </c>
      <c r="S71" s="152"/>
      <c r="T71" s="152"/>
      <c r="U71" s="170"/>
      <c r="V71" s="170"/>
    </row>
    <row r="72" s="55" customFormat="true" ht="26.1" hidden="false" customHeight="true" outlineLevel="0" collapsed="false">
      <c r="A72" s="30" t="s">
        <v>164</v>
      </c>
      <c r="B72" s="30"/>
      <c r="C72" s="30"/>
      <c r="D72" s="31" t="n">
        <v>200</v>
      </c>
      <c r="E72" s="32" t="n">
        <f aca="false">E73+E74</f>
        <v>0.105</v>
      </c>
      <c r="F72" s="32" t="n">
        <f aca="false">F73+F74</f>
        <v>0</v>
      </c>
      <c r="G72" s="32" t="n">
        <f aca="false">G73+G74</f>
        <v>14.9457</v>
      </c>
      <c r="H72" s="67" t="n">
        <f aca="false">E72*4+F72*9+G72*4</f>
        <v>60.2028</v>
      </c>
      <c r="I72" s="34"/>
      <c r="J72" s="34" t="n">
        <f aca="false">J73+J74</f>
        <v>0</v>
      </c>
      <c r="K72" s="34" t="n">
        <v>0</v>
      </c>
      <c r="L72" s="34" t="n">
        <v>0</v>
      </c>
      <c r="M72" s="34" t="n">
        <v>0</v>
      </c>
      <c r="N72" s="34" t="n">
        <v>0</v>
      </c>
      <c r="O72" s="34" t="n">
        <v>0.2</v>
      </c>
      <c r="P72" s="34" t="n">
        <v>0</v>
      </c>
      <c r="Q72" s="34" t="n">
        <v>0</v>
      </c>
      <c r="R72" s="34" t="n">
        <v>0.02</v>
      </c>
    </row>
    <row r="73" s="55" customFormat="true" ht="20.25" hidden="false" customHeight="true" outlineLevel="0" collapsed="false">
      <c r="A73" s="50" t="s">
        <v>40</v>
      </c>
      <c r="B73" s="63" t="n">
        <v>0.3</v>
      </c>
      <c r="C73" s="63" t="n">
        <v>0.3</v>
      </c>
      <c r="D73" s="65"/>
      <c r="E73" s="47" t="n">
        <f aca="false">20*C73/100</f>
        <v>0.06</v>
      </c>
      <c r="F73" s="47" t="n">
        <v>0</v>
      </c>
      <c r="G73" s="41" t="n">
        <f aca="false">6.9*C73/100</f>
        <v>0.0207</v>
      </c>
      <c r="H73" s="41"/>
      <c r="I73" s="391" t="n">
        <v>0</v>
      </c>
      <c r="J73" s="41" t="n">
        <f aca="false">I73*B73/1000</f>
        <v>0</v>
      </c>
      <c r="K73" s="54"/>
      <c r="L73" s="34"/>
      <c r="M73" s="34"/>
      <c r="N73" s="34"/>
      <c r="O73" s="34"/>
      <c r="P73" s="34"/>
      <c r="Q73" s="34"/>
      <c r="R73" s="54"/>
    </row>
    <row r="74" s="55" customFormat="true" ht="16.5" hidden="false" customHeight="true" outlineLevel="0" collapsed="false">
      <c r="A74" s="50" t="s">
        <v>90</v>
      </c>
      <c r="B74" s="65" t="n">
        <v>15</v>
      </c>
      <c r="C74" s="65" t="n">
        <v>15</v>
      </c>
      <c r="D74" s="65"/>
      <c r="E74" s="46" t="n">
        <f aca="false">0.3*C74/100</f>
        <v>0.045</v>
      </c>
      <c r="F74" s="46" t="n">
        <f aca="false">0*C74/100</f>
        <v>0</v>
      </c>
      <c r="G74" s="46" t="n">
        <f aca="false">99.5*C74/100</f>
        <v>14.925</v>
      </c>
      <c r="H74" s="64"/>
      <c r="I74" s="391" t="n">
        <v>0</v>
      </c>
      <c r="J74" s="41" t="n">
        <f aca="false">I74*B74/1000</f>
        <v>0</v>
      </c>
      <c r="K74" s="47"/>
      <c r="L74" s="47"/>
      <c r="M74" s="47"/>
      <c r="N74" s="47"/>
      <c r="O74" s="47"/>
      <c r="P74" s="47"/>
      <c r="Q74" s="47"/>
      <c r="R74" s="47"/>
    </row>
    <row r="75" s="55" customFormat="true" ht="26.1" hidden="false" customHeight="true" outlineLevel="0" collapsed="false">
      <c r="A75" s="386" t="s">
        <v>301</v>
      </c>
      <c r="B75" s="150" t="n">
        <v>150</v>
      </c>
      <c r="C75" s="150"/>
      <c r="D75" s="150" t="n">
        <v>150</v>
      </c>
      <c r="E75" s="117" t="n">
        <f aca="false">0.4*D75/100</f>
        <v>0.6</v>
      </c>
      <c r="F75" s="117" t="n">
        <v>0</v>
      </c>
      <c r="G75" s="117" t="n">
        <f aca="false">11.3*D75/100</f>
        <v>16.95</v>
      </c>
      <c r="H75" s="67" t="n">
        <f aca="false">E75*4+F75*9+G75*4</f>
        <v>70.2</v>
      </c>
      <c r="I75" s="391" t="n">
        <v>0</v>
      </c>
      <c r="J75" s="41" t="n">
        <f aca="false">I75*B75/1000</f>
        <v>0</v>
      </c>
      <c r="K75" s="34" t="n">
        <v>9.46153846153846</v>
      </c>
      <c r="L75" s="34" t="n">
        <v>0.0692307692307692</v>
      </c>
      <c r="M75" s="34" t="n">
        <v>0</v>
      </c>
      <c r="N75" s="34" t="n">
        <v>0.346153846153846</v>
      </c>
      <c r="O75" s="34" t="n">
        <v>40.7307692307692</v>
      </c>
      <c r="P75" s="34" t="n">
        <v>72.5576923076923</v>
      </c>
      <c r="Q75" s="34" t="n">
        <v>18.2307692307692</v>
      </c>
      <c r="R75" s="34" t="n">
        <v>0</v>
      </c>
    </row>
    <row r="76" s="55" customFormat="true" ht="30" hidden="false" customHeight="true" outlineLevel="0" collapsed="false">
      <c r="A76" s="77" t="s">
        <v>302</v>
      </c>
      <c r="B76" s="77"/>
      <c r="C76" s="77"/>
      <c r="D76" s="150" t="n">
        <v>50</v>
      </c>
      <c r="E76" s="32" t="n">
        <f aca="false">3.4*D76/100</f>
        <v>1.7</v>
      </c>
      <c r="F76" s="32" t="n">
        <f aca="false">30.2*D76/100</f>
        <v>15.1</v>
      </c>
      <c r="G76" s="32" t="n">
        <f aca="false">44.5*D76/100</f>
        <v>22.25</v>
      </c>
      <c r="H76" s="33" t="n">
        <f aca="false">E76*4+F76*9+G76*4</f>
        <v>231.7</v>
      </c>
      <c r="I76" s="391" t="n">
        <v>0</v>
      </c>
      <c r="J76" s="41" t="n">
        <f aca="false">I76*D76/1000</f>
        <v>0</v>
      </c>
      <c r="K76" s="34" t="n">
        <v>0</v>
      </c>
      <c r="L76" s="34" t="n">
        <v>0</v>
      </c>
      <c r="M76" s="34" t="n">
        <v>0</v>
      </c>
      <c r="N76" s="34" t="n">
        <v>0</v>
      </c>
      <c r="O76" s="34" t="n">
        <v>0</v>
      </c>
      <c r="P76" s="34" t="n">
        <v>0</v>
      </c>
      <c r="Q76" s="34" t="n">
        <v>0</v>
      </c>
      <c r="R76" s="34" t="n">
        <v>0</v>
      </c>
    </row>
    <row r="77" customFormat="false" ht="21.75" hidden="false" customHeight="true" outlineLevel="0" collapsed="false">
      <c r="A77" s="325" t="s">
        <v>179</v>
      </c>
      <c r="B77" s="325"/>
      <c r="C77" s="325"/>
      <c r="D77" s="149"/>
      <c r="E77" s="292" t="n">
        <f aca="false">E6+E23+E71</f>
        <v>58.58188</v>
      </c>
      <c r="F77" s="292" t="n">
        <f aca="false">F6+F23+F71</f>
        <v>67.13016</v>
      </c>
      <c r="G77" s="292" t="n">
        <f aca="false">G6+G23+G71</f>
        <v>300.01356</v>
      </c>
      <c r="H77" s="326" t="n">
        <f aca="false">H7+H14+H17+H21+H22+H36+H49+H58+H63+H68+H69+H70+H72+H75+H76</f>
        <v>1957.727488</v>
      </c>
      <c r="I77" s="292"/>
      <c r="J77" s="292"/>
      <c r="K77" s="292"/>
      <c r="L77" s="292"/>
      <c r="M77" s="292"/>
      <c r="N77" s="292"/>
      <c r="O77" s="292"/>
      <c r="P77" s="292"/>
      <c r="Q77" s="292"/>
      <c r="R77" s="292"/>
    </row>
    <row r="78" customFormat="false" ht="26.1" hidden="false" customHeight="true" outlineLevel="0" collapsed="false">
      <c r="A78" s="327"/>
      <c r="B78" s="328"/>
      <c r="C78" s="329"/>
      <c r="D78" s="329"/>
      <c r="E78" s="154"/>
      <c r="F78" s="154"/>
      <c r="G78" s="154"/>
      <c r="H78" s="154"/>
      <c r="I78" s="154"/>
      <c r="J78" s="154"/>
      <c r="K78" s="155"/>
      <c r="L78" s="155"/>
      <c r="M78" s="155"/>
      <c r="N78" s="155"/>
      <c r="O78" s="155"/>
      <c r="P78" s="155"/>
      <c r="Q78" s="155"/>
      <c r="R78" s="155"/>
    </row>
    <row r="79" customFormat="false" ht="26.1" hidden="false" customHeight="true" outlineLevel="0" collapsed="false">
      <c r="A79" s="327"/>
      <c r="B79" s="327"/>
      <c r="C79" s="329"/>
      <c r="D79" s="329"/>
      <c r="E79" s="154"/>
      <c r="F79" s="154"/>
      <c r="G79" s="154"/>
      <c r="H79" s="154"/>
      <c r="I79" s="154"/>
      <c r="J79" s="154"/>
      <c r="K79" s="155"/>
      <c r="L79" s="155"/>
      <c r="M79" s="155"/>
      <c r="N79" s="155"/>
      <c r="O79" s="155"/>
      <c r="P79" s="155"/>
      <c r="Q79" s="155"/>
      <c r="R79" s="155"/>
    </row>
    <row r="80" s="55" customFormat="true" ht="26.1" hidden="false" customHeight="true" outlineLevel="0" collapsed="false">
      <c r="A80" s="327"/>
      <c r="B80" s="328"/>
      <c r="C80" s="329"/>
      <c r="D80" s="329"/>
      <c r="E80" s="154"/>
      <c r="F80" s="154"/>
      <c r="G80" s="154"/>
      <c r="H80" s="154"/>
      <c r="I80" s="154"/>
      <c r="J80" s="154"/>
      <c r="K80" s="154"/>
      <c r="L80" s="154"/>
      <c r="M80" s="154"/>
      <c r="N80" s="154"/>
      <c r="O80" s="154"/>
      <c r="P80" s="154"/>
      <c r="Q80" s="154"/>
      <c r="R80" s="154"/>
    </row>
    <row r="81" s="55" customFormat="true" ht="26.1" hidden="false" customHeight="true" outlineLevel="0" collapsed="false">
      <c r="A81" s="327"/>
      <c r="B81" s="328"/>
      <c r="C81" s="329"/>
      <c r="D81" s="329"/>
      <c r="E81" s="154"/>
      <c r="F81" s="154"/>
      <c r="G81" s="154"/>
      <c r="H81" s="154"/>
      <c r="I81" s="154"/>
      <c r="J81" s="154"/>
      <c r="K81" s="155"/>
      <c r="L81" s="155"/>
      <c r="M81" s="155"/>
      <c r="N81" s="155"/>
      <c r="O81" s="155"/>
      <c r="P81" s="155"/>
      <c r="Q81" s="155"/>
      <c r="R81" s="155"/>
    </row>
    <row r="82" customFormat="false" ht="26.1" hidden="false" customHeight="true" outlineLevel="0" collapsed="false">
      <c r="A82" s="327"/>
      <c r="B82" s="328"/>
      <c r="C82" s="329"/>
      <c r="D82" s="329"/>
      <c r="E82" s="154"/>
      <c r="F82" s="154"/>
      <c r="G82" s="154"/>
      <c r="H82" s="154"/>
      <c r="I82" s="154"/>
      <c r="J82" s="154"/>
      <c r="K82" s="154"/>
      <c r="L82" s="154"/>
      <c r="M82" s="154"/>
      <c r="N82" s="154"/>
      <c r="O82" s="154"/>
      <c r="P82" s="154"/>
      <c r="Q82" s="154"/>
      <c r="R82" s="154"/>
    </row>
    <row r="83" s="55" customFormat="true" ht="26.1" hidden="false" customHeight="true" outlineLevel="0" collapsed="false">
      <c r="A83" s="327"/>
      <c r="B83" s="328"/>
      <c r="C83" s="329"/>
      <c r="D83" s="329"/>
      <c r="E83" s="154"/>
      <c r="F83" s="154"/>
      <c r="G83" s="154"/>
      <c r="H83" s="154"/>
      <c r="I83" s="154"/>
      <c r="J83" s="154"/>
      <c r="K83" s="155"/>
      <c r="L83" s="155"/>
      <c r="M83" s="155"/>
      <c r="N83" s="155"/>
      <c r="O83" s="155"/>
      <c r="P83" s="155"/>
      <c r="Q83" s="155"/>
      <c r="R83" s="155"/>
    </row>
    <row r="84" s="55" customFormat="true" ht="26.1" hidden="false" customHeight="true" outlineLevel="0" collapsed="false">
      <c r="A84" s="327"/>
      <c r="B84" s="327"/>
      <c r="C84" s="329"/>
      <c r="D84" s="329"/>
      <c r="E84" s="154"/>
      <c r="F84" s="154"/>
      <c r="G84" s="154"/>
      <c r="H84" s="154"/>
      <c r="I84" s="154"/>
      <c r="J84" s="154"/>
      <c r="K84" s="155"/>
      <c r="L84" s="155"/>
      <c r="M84" s="155"/>
      <c r="N84" s="155"/>
      <c r="O84" s="155"/>
      <c r="P84" s="155"/>
      <c r="Q84" s="155"/>
      <c r="R84" s="155"/>
    </row>
    <row r="85" s="55" customFormat="true" ht="26.1" hidden="false" customHeight="true" outlineLevel="0" collapsed="false">
      <c r="A85" s="327"/>
      <c r="B85" s="328"/>
      <c r="C85" s="329"/>
      <c r="D85" s="329"/>
      <c r="E85" s="154"/>
      <c r="F85" s="154"/>
      <c r="G85" s="154"/>
      <c r="H85" s="154"/>
      <c r="I85" s="154"/>
      <c r="J85" s="154"/>
      <c r="K85" s="154"/>
      <c r="L85" s="154"/>
      <c r="M85" s="154"/>
      <c r="N85" s="154"/>
      <c r="O85" s="154"/>
      <c r="P85" s="154"/>
      <c r="Q85" s="154"/>
      <c r="R85" s="154"/>
    </row>
    <row r="86" s="55" customFormat="true" ht="26.1" hidden="false" customHeight="true" outlineLevel="0" collapsed="false">
      <c r="A86" s="327"/>
      <c r="B86" s="327"/>
      <c r="C86" s="329"/>
      <c r="D86" s="329"/>
      <c r="E86" s="154"/>
      <c r="F86" s="154"/>
      <c r="G86" s="154"/>
      <c r="H86" s="154"/>
      <c r="I86" s="154"/>
      <c r="J86" s="154"/>
      <c r="K86" s="155"/>
      <c r="L86" s="155"/>
      <c r="M86" s="155"/>
      <c r="N86" s="155"/>
      <c r="O86" s="155"/>
      <c r="P86" s="155"/>
      <c r="Q86" s="155"/>
      <c r="R86" s="155"/>
    </row>
    <row r="87" s="10" customFormat="true" ht="26.1" hidden="false" customHeight="true" outlineLevel="0" collapsed="false">
      <c r="A87" s="327"/>
      <c r="B87" s="328"/>
      <c r="C87" s="329"/>
      <c r="D87" s="329"/>
      <c r="E87" s="154"/>
      <c r="F87" s="154"/>
      <c r="G87" s="154"/>
      <c r="H87" s="154"/>
      <c r="I87" s="154"/>
      <c r="J87" s="154"/>
      <c r="K87" s="155"/>
      <c r="L87" s="155"/>
      <c r="M87" s="155"/>
      <c r="N87" s="155"/>
      <c r="O87" s="155"/>
      <c r="P87" s="155"/>
      <c r="Q87" s="155"/>
      <c r="R87" s="155"/>
    </row>
    <row r="88" s="55" customFormat="true" ht="26.1" hidden="false" customHeight="true" outlineLevel="0" collapsed="false">
      <c r="A88" s="327"/>
      <c r="B88" s="328"/>
      <c r="C88" s="329"/>
      <c r="D88" s="329"/>
      <c r="E88" s="329"/>
      <c r="F88" s="329"/>
      <c r="G88" s="329"/>
      <c r="H88" s="329"/>
      <c r="I88" s="10"/>
      <c r="J88" s="10"/>
    </row>
    <row r="89" s="10" customFormat="true" ht="26.1" hidden="false" customHeight="true" outlineLevel="0" collapsed="false">
      <c r="A89" s="327"/>
      <c r="B89" s="327"/>
      <c r="C89" s="329"/>
      <c r="D89" s="329"/>
      <c r="E89" s="329"/>
      <c r="F89" s="329"/>
      <c r="G89" s="329"/>
      <c r="H89" s="329"/>
      <c r="K89" s="55"/>
      <c r="L89" s="55"/>
      <c r="M89" s="55"/>
      <c r="N89" s="55"/>
      <c r="O89" s="55"/>
      <c r="P89" s="55"/>
      <c r="Q89" s="55"/>
      <c r="R89" s="55"/>
    </row>
    <row r="90" s="55" customFormat="true" ht="26.1" hidden="false" customHeight="true" outlineLevel="0" collapsed="false">
      <c r="A90" s="327"/>
      <c r="B90" s="328"/>
      <c r="C90" s="329"/>
      <c r="D90" s="329"/>
      <c r="E90" s="329"/>
      <c r="F90" s="329"/>
      <c r="G90" s="329"/>
      <c r="H90" s="329"/>
      <c r="I90" s="10"/>
      <c r="J90" s="10"/>
      <c r="K90" s="10"/>
      <c r="L90" s="10"/>
      <c r="M90" s="10"/>
      <c r="N90" s="10"/>
      <c r="O90" s="10"/>
      <c r="P90" s="10"/>
      <c r="Q90" s="10"/>
      <c r="R90" s="10"/>
    </row>
    <row r="91" s="55" customFormat="true" ht="26.1" hidden="false" customHeight="true" outlineLevel="0" collapsed="false">
      <c r="A91" s="161"/>
      <c r="B91" s="162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</row>
    <row r="92" s="10" customFormat="true" ht="26.1" hidden="false" customHeight="true" outlineLevel="0" collapsed="false">
      <c r="A92" s="161"/>
      <c r="B92" s="162"/>
      <c r="K92" s="55"/>
      <c r="L92" s="55"/>
      <c r="M92" s="55"/>
      <c r="N92" s="55"/>
      <c r="O92" s="55"/>
      <c r="P92" s="55"/>
      <c r="Q92" s="55"/>
      <c r="R92" s="55"/>
    </row>
    <row r="93" s="55" customFormat="true" ht="26.1" hidden="false" customHeight="true" outlineLevel="0" collapsed="false">
      <c r="A93" s="161"/>
      <c r="B93" s="162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</row>
    <row r="94" s="55" customFormat="true" ht="26.1" hidden="false" customHeight="true" outlineLevel="0" collapsed="false">
      <c r="A94" s="161"/>
      <c r="B94" s="161"/>
      <c r="C94" s="10"/>
      <c r="D94" s="10"/>
      <c r="E94" s="10"/>
      <c r="F94" s="10"/>
      <c r="G94" s="10"/>
      <c r="H94" s="10"/>
      <c r="I94" s="10"/>
      <c r="J94" s="10"/>
    </row>
    <row r="95" s="55" customFormat="true" ht="26.1" hidden="false" customHeight="true" outlineLevel="0" collapsed="false">
      <c r="A95" s="161"/>
      <c r="B95" s="161"/>
      <c r="C95" s="10"/>
      <c r="D95" s="10"/>
      <c r="E95" s="10"/>
      <c r="F95" s="10"/>
      <c r="G95" s="10"/>
      <c r="H95" s="10"/>
      <c r="I95" s="10"/>
      <c r="J95" s="10"/>
    </row>
    <row r="96" s="55" customFormat="true" ht="26.1" hidden="false" customHeight="true" outlineLevel="0" collapsed="false">
      <c r="A96" s="161"/>
      <c r="B96" s="162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</row>
    <row r="97" s="10" customFormat="true" ht="26.1" hidden="false" customHeight="true" outlineLevel="0" collapsed="false">
      <c r="A97" s="183"/>
      <c r="B97" s="183"/>
    </row>
    <row r="98" s="10" customFormat="true" ht="28.5" hidden="false" customHeight="true" outlineLevel="0" collapsed="false">
      <c r="A98" s="183"/>
      <c r="B98" s="184"/>
      <c r="K98" s="55"/>
      <c r="L98" s="55"/>
      <c r="M98" s="55"/>
      <c r="N98" s="55"/>
      <c r="O98" s="55"/>
      <c r="P98" s="55"/>
      <c r="Q98" s="55"/>
      <c r="R98" s="55"/>
    </row>
    <row r="99" s="55" customFormat="true" ht="26.1" hidden="false" customHeight="true" outlineLevel="0" collapsed="false">
      <c r="A99" s="170"/>
      <c r="B99" s="171"/>
      <c r="C99" s="10"/>
      <c r="D99" s="10"/>
      <c r="E99" s="10"/>
      <c r="F99" s="10"/>
      <c r="G99" s="10"/>
      <c r="H99" s="10"/>
      <c r="I99" s="10"/>
      <c r="J99" s="10"/>
    </row>
    <row r="100" s="10" customFormat="true" ht="26.1" hidden="false" customHeight="true" outlineLevel="0" collapsed="false">
      <c r="A100" s="170"/>
      <c r="B100" s="170"/>
      <c r="K100" s="55"/>
      <c r="L100" s="55"/>
      <c r="M100" s="55"/>
      <c r="N100" s="55"/>
      <c r="O100" s="55"/>
      <c r="P100" s="55"/>
      <c r="Q100" s="55"/>
      <c r="R100" s="55"/>
    </row>
    <row r="101" s="55" customFormat="true" ht="26.1" hidden="false" customHeight="true" outlineLevel="0" collapsed="false">
      <c r="A101" s="173"/>
      <c r="B101" s="173"/>
      <c r="C101" s="10"/>
      <c r="D101" s="10"/>
      <c r="E101" s="10"/>
      <c r="F101" s="10"/>
      <c r="G101" s="10"/>
      <c r="H101" s="10"/>
      <c r="I101" s="10"/>
      <c r="J101" s="10"/>
    </row>
    <row r="102" s="55" customFormat="true" ht="26.1" hidden="false" customHeight="true" outlineLevel="0" collapsed="false">
      <c r="A102" s="173"/>
      <c r="B102" s="174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</row>
    <row r="103" s="10" customFormat="true" ht="26.1" hidden="false" customHeight="true" outlineLevel="0" collapsed="false">
      <c r="A103" s="161"/>
      <c r="B103" s="162"/>
    </row>
    <row r="104" s="10" customFormat="true" ht="26.1" hidden="false" customHeight="true" outlineLevel="0" collapsed="false">
      <c r="A104" s="161"/>
      <c r="B104" s="162"/>
    </row>
    <row r="105" s="55" customFormat="true" ht="26.1" hidden="false" customHeight="true" outlineLevel="0" collapsed="false">
      <c r="A105" s="161"/>
      <c r="B105" s="162"/>
      <c r="C105" s="10"/>
      <c r="D105" s="10"/>
      <c r="E105" s="10"/>
      <c r="F105" s="10"/>
      <c r="G105" s="10"/>
      <c r="H105" s="10"/>
      <c r="I105" s="10"/>
      <c r="J105" s="10"/>
    </row>
    <row r="106" s="55" customFormat="true" ht="31.5" hidden="false" customHeight="true" outlineLevel="0" collapsed="false">
      <c r="A106" s="161"/>
      <c r="B106" s="161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</row>
    <row r="107" s="55" customFormat="true" ht="26.1" hidden="false" customHeight="true" outlineLevel="0" collapsed="false">
      <c r="A107" s="161"/>
      <c r="B107" s="161"/>
      <c r="C107" s="10"/>
      <c r="D107" s="10"/>
      <c r="E107" s="10"/>
      <c r="F107" s="10"/>
      <c r="G107" s="10"/>
      <c r="H107" s="10"/>
      <c r="I107" s="10"/>
      <c r="J107" s="10"/>
    </row>
    <row r="108" s="55" customFormat="true" ht="26.1" hidden="false" customHeight="true" outlineLevel="0" collapsed="false">
      <c r="A108" s="161"/>
      <c r="B108" s="161"/>
      <c r="C108" s="10"/>
      <c r="D108" s="10"/>
      <c r="E108" s="10"/>
      <c r="F108" s="10"/>
      <c r="G108" s="10"/>
      <c r="H108" s="10"/>
      <c r="I108" s="10"/>
      <c r="J108" s="10"/>
    </row>
    <row r="109" s="10" customFormat="true" ht="26.1" hidden="false" customHeight="true" outlineLevel="0" collapsed="false">
      <c r="A109" s="161"/>
      <c r="B109" s="162"/>
      <c r="K109" s="55"/>
      <c r="L109" s="55"/>
      <c r="M109" s="55"/>
      <c r="N109" s="55"/>
      <c r="O109" s="55"/>
      <c r="P109" s="55"/>
      <c r="Q109" s="55"/>
      <c r="R109" s="55"/>
    </row>
    <row r="110" s="10" customFormat="true" ht="26.1" hidden="false" customHeight="true" outlineLevel="0" collapsed="false">
      <c r="A110" s="161"/>
      <c r="B110" s="161"/>
    </row>
    <row r="111" s="10" customFormat="true" ht="26.1" hidden="false" customHeight="true" outlineLevel="0" collapsed="false">
      <c r="A111" s="161"/>
      <c r="B111" s="162"/>
      <c r="K111" s="55"/>
      <c r="L111" s="55"/>
      <c r="M111" s="55"/>
      <c r="N111" s="55"/>
      <c r="O111" s="55"/>
      <c r="P111" s="55"/>
      <c r="Q111" s="55"/>
      <c r="R111" s="55"/>
    </row>
    <row r="112" s="55" customFormat="true" ht="26.1" hidden="false" customHeight="true" outlineLevel="0" collapsed="false">
      <c r="A112" s="152"/>
      <c r="B112" s="153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</row>
    <row r="113" s="10" customFormat="true" ht="26.1" hidden="false" customHeight="true" outlineLevel="0" collapsed="false">
      <c r="A113" s="152"/>
      <c r="B113" s="153"/>
      <c r="K113" s="55"/>
      <c r="L113" s="55"/>
      <c r="M113" s="55"/>
      <c r="N113" s="55"/>
      <c r="O113" s="55"/>
      <c r="P113" s="55"/>
      <c r="Q113" s="55"/>
      <c r="R113" s="55"/>
    </row>
    <row r="114" s="55" customFormat="true" ht="26.1" hidden="false" customHeight="true" outlineLevel="0" collapsed="false">
      <c r="A114" s="152"/>
      <c r="B114" s="152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</row>
    <row r="115" s="55" customFormat="true" ht="26.1" hidden="false" customHeight="true" outlineLevel="0" collapsed="false">
      <c r="A115" s="152"/>
      <c r="B115" s="153"/>
      <c r="C115" s="10"/>
      <c r="D115" s="10"/>
      <c r="E115" s="10"/>
      <c r="F115" s="10"/>
      <c r="G115" s="10"/>
      <c r="H115" s="10"/>
      <c r="I115" s="10"/>
      <c r="J115" s="10"/>
    </row>
    <row r="116" s="55" customFormat="true" ht="26.1" hidden="false" customHeight="true" outlineLevel="0" collapsed="false">
      <c r="A116" s="152"/>
      <c r="B116" s="152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</row>
    <row r="117" s="10" customFormat="true" ht="26.1" hidden="false" customHeight="true" outlineLevel="0" collapsed="false">
      <c r="A117" s="152"/>
      <c r="B117" s="153"/>
    </row>
    <row r="118" s="55" customFormat="true" ht="26.1" hidden="false" customHeight="true" outlineLevel="0" collapsed="false">
      <c r="A118" s="152"/>
      <c r="B118" s="152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</row>
    <row r="119" s="10" customFormat="true" ht="26.1" hidden="false" customHeight="true" outlineLevel="0" collapsed="false">
      <c r="A119" s="152"/>
      <c r="B119" s="153"/>
      <c r="K119" s="55"/>
      <c r="L119" s="55"/>
      <c r="M119" s="55"/>
      <c r="N119" s="55"/>
      <c r="O119" s="55"/>
      <c r="P119" s="55"/>
      <c r="Q119" s="55"/>
      <c r="R119" s="55"/>
    </row>
    <row r="120" s="55" customFormat="true" ht="30.75" hidden="false" customHeight="true" outlineLevel="0" collapsed="false">
      <c r="A120" s="152"/>
      <c r="B120" s="152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</row>
    <row r="121" s="10" customFormat="true" ht="26.1" hidden="false" customHeight="true" outlineLevel="0" collapsed="false">
      <c r="A121" s="152"/>
      <c r="B121" s="152"/>
      <c r="K121" s="55"/>
      <c r="L121" s="55"/>
      <c r="M121" s="55"/>
      <c r="N121" s="55"/>
      <c r="O121" s="55"/>
      <c r="P121" s="55"/>
      <c r="Q121" s="55"/>
      <c r="R121" s="55"/>
    </row>
    <row r="122" s="55" customFormat="true" ht="26.1" hidden="false" customHeight="true" outlineLevel="0" collapsed="false">
      <c r="A122" s="152"/>
      <c r="B122" s="152"/>
      <c r="C122" s="10"/>
      <c r="D122" s="10"/>
      <c r="E122" s="10"/>
      <c r="F122" s="10"/>
      <c r="G122" s="10"/>
      <c r="H122" s="10"/>
      <c r="I122" s="10"/>
      <c r="J122" s="10"/>
    </row>
    <row r="123" s="10" customFormat="true" ht="26.1" hidden="false" customHeight="true" outlineLevel="0" collapsed="false">
      <c r="A123" s="152"/>
      <c r="B123" s="153"/>
    </row>
    <row r="124" s="10" customFormat="true" ht="26.1" hidden="false" customHeight="true" outlineLevel="0" collapsed="false">
      <c r="A124" s="152"/>
      <c r="B124" s="152"/>
      <c r="K124" s="55"/>
      <c r="L124" s="55"/>
      <c r="M124" s="55"/>
      <c r="N124" s="55"/>
      <c r="O124" s="55"/>
      <c r="P124" s="55"/>
      <c r="Q124" s="55"/>
      <c r="R124" s="55"/>
    </row>
    <row r="125" s="10" customFormat="true" ht="26.1" hidden="false" customHeight="true" outlineLevel="0" collapsed="false">
      <c r="A125" s="152"/>
      <c r="B125" s="153"/>
      <c r="K125" s="55"/>
      <c r="L125" s="55"/>
      <c r="M125" s="55"/>
      <c r="N125" s="55"/>
      <c r="O125" s="55"/>
      <c r="P125" s="55"/>
      <c r="Q125" s="55"/>
      <c r="R125" s="55"/>
    </row>
    <row r="126" s="55" customFormat="true" ht="26.1" hidden="false" customHeight="true" outlineLevel="0" collapsed="false">
      <c r="A126" s="152"/>
      <c r="B126" s="153"/>
      <c r="C126" s="10"/>
      <c r="D126" s="10"/>
      <c r="E126" s="10"/>
      <c r="F126" s="10"/>
      <c r="G126" s="10"/>
      <c r="H126" s="10"/>
      <c r="I126" s="111"/>
      <c r="J126" s="111"/>
      <c r="K126" s="73"/>
      <c r="L126" s="73"/>
      <c r="M126" s="73"/>
      <c r="N126" s="73"/>
      <c r="O126" s="73"/>
      <c r="P126" s="73"/>
      <c r="Q126" s="73"/>
      <c r="R126" s="73"/>
    </row>
    <row r="127" s="10" customFormat="true" ht="26.1" hidden="false" customHeight="true" outlineLevel="0" collapsed="false">
      <c r="A127" s="152"/>
      <c r="B127" s="152"/>
      <c r="K127" s="55"/>
      <c r="L127" s="55"/>
      <c r="M127" s="55"/>
      <c r="N127" s="55"/>
      <c r="O127" s="55"/>
      <c r="P127" s="55"/>
      <c r="Q127" s="55"/>
      <c r="R127" s="55"/>
    </row>
    <row r="128" s="55" customFormat="true" ht="26.1" hidden="false" customHeight="true" outlineLevel="0" collapsed="false">
      <c r="A128" s="152"/>
      <c r="B128" s="153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</row>
    <row r="129" s="55" customFormat="true" ht="26.1" hidden="false" customHeight="true" outlineLevel="0" collapsed="false">
      <c r="A129" s="152"/>
      <c r="B129" s="153"/>
      <c r="C129" s="10"/>
      <c r="D129" s="10"/>
      <c r="E129" s="10"/>
      <c r="F129" s="10"/>
      <c r="G129" s="10"/>
      <c r="H129" s="10"/>
      <c r="I129" s="10"/>
      <c r="J129" s="10"/>
    </row>
    <row r="130" s="10" customFormat="true" ht="26.1" hidden="false" customHeight="true" outlineLevel="0" collapsed="false">
      <c r="A130" s="158"/>
      <c r="B130" s="159"/>
      <c r="C130" s="111"/>
      <c r="D130" s="111"/>
      <c r="E130" s="111"/>
      <c r="F130" s="111"/>
      <c r="G130" s="111"/>
      <c r="H130" s="111"/>
    </row>
    <row r="131" s="55" customFormat="true" ht="26.1" hidden="false" customHeight="true" outlineLevel="0" collapsed="false">
      <c r="A131" s="152"/>
      <c r="B131" s="153"/>
      <c r="C131" s="10"/>
      <c r="D131" s="10"/>
      <c r="E131" s="10"/>
      <c r="F131" s="10"/>
      <c r="G131" s="10"/>
      <c r="H131" s="10"/>
      <c r="I131" s="10"/>
      <c r="J131" s="10"/>
    </row>
    <row r="132" s="55" customFormat="true" ht="26.1" hidden="false" customHeight="true" outlineLevel="0" collapsed="false">
      <c r="A132" s="152"/>
      <c r="B132" s="152"/>
      <c r="C132" s="10"/>
      <c r="D132" s="10"/>
      <c r="E132" s="10"/>
      <c r="F132" s="10"/>
      <c r="G132" s="10"/>
      <c r="H132" s="10"/>
      <c r="I132" s="10"/>
      <c r="J132" s="10"/>
    </row>
    <row r="133" s="73" customFormat="true" ht="30.75" hidden="false" customHeight="true" outlineLevel="0" collapsed="false">
      <c r="A133" s="152"/>
      <c r="B133" s="153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</row>
    <row r="134" s="55" customFormat="true" ht="26.1" hidden="false" customHeight="true" outlineLevel="0" collapsed="false">
      <c r="A134" s="152"/>
      <c r="B134" s="152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</row>
    <row r="135" s="10" customFormat="true" ht="26.1" hidden="false" customHeight="true" outlineLevel="0" collapsed="false">
      <c r="A135" s="152"/>
      <c r="B135" s="153"/>
    </row>
    <row r="136" s="55" customFormat="true" ht="26.1" hidden="false" customHeight="true" outlineLevel="0" collapsed="false">
      <c r="A136" s="161"/>
      <c r="B136" s="162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</row>
    <row r="137" s="10" customFormat="true" ht="26.1" hidden="false" customHeight="true" outlineLevel="0" collapsed="false">
      <c r="A137" s="163"/>
      <c r="B137" s="163"/>
    </row>
    <row r="138" s="55" customFormat="true" ht="26.1" hidden="false" customHeight="true" outlineLevel="0" collapsed="false">
      <c r="A138" s="163"/>
      <c r="B138" s="163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</row>
    <row r="139" s="55" customFormat="true" ht="29.25" hidden="false" customHeight="true" outlineLevel="0" collapsed="false">
      <c r="A139" s="163"/>
      <c r="B139" s="163"/>
      <c r="C139" s="10"/>
      <c r="D139" s="10"/>
      <c r="E139" s="10"/>
      <c r="F139" s="10"/>
      <c r="G139" s="10"/>
      <c r="H139" s="10"/>
      <c r="I139" s="10"/>
      <c r="J139" s="10"/>
    </row>
    <row r="140" s="10" customFormat="true" ht="26.1" hidden="false" customHeight="true" outlineLevel="0" collapsed="false">
      <c r="A140" s="163"/>
      <c r="B140" s="163"/>
      <c r="K140" s="55"/>
      <c r="L140" s="55"/>
      <c r="M140" s="55"/>
      <c r="N140" s="55"/>
      <c r="O140" s="55"/>
      <c r="P140" s="55"/>
      <c r="Q140" s="55"/>
      <c r="R140" s="55"/>
    </row>
    <row r="141" s="10" customFormat="true" ht="26.1" hidden="false" customHeight="true" outlineLevel="0" collapsed="false">
      <c r="A141" s="163"/>
      <c r="B141" s="163"/>
    </row>
    <row r="142" s="10" customFormat="true" ht="26.1" hidden="false" customHeight="true" outlineLevel="0" collapsed="false">
      <c r="A142" s="163"/>
      <c r="B142" s="163"/>
    </row>
    <row r="143" s="10" customFormat="true" ht="26.1" hidden="false" customHeight="true" outlineLevel="0" collapsed="false">
      <c r="A143" s="163"/>
      <c r="B143" s="164"/>
    </row>
    <row r="144" s="10" customFormat="true" ht="26.1" hidden="false" customHeight="true" outlineLevel="0" collapsed="false">
      <c r="A144" s="163"/>
      <c r="B144" s="164"/>
    </row>
    <row r="145" s="10" customFormat="true" ht="26.1" hidden="false" customHeight="true" outlineLevel="0" collapsed="false">
      <c r="A145" s="163"/>
      <c r="B145" s="163"/>
      <c r="K145" s="55"/>
      <c r="L145" s="55"/>
      <c r="M145" s="55"/>
      <c r="N145" s="55"/>
      <c r="O145" s="55"/>
      <c r="P145" s="55"/>
      <c r="Q145" s="55"/>
      <c r="R145" s="55"/>
    </row>
    <row r="146" s="55" customFormat="true" ht="26.1" hidden="false" customHeight="true" outlineLevel="0" collapsed="false">
      <c r="A146" s="163"/>
      <c r="B146" s="163"/>
      <c r="C146" s="10"/>
      <c r="D146" s="10"/>
      <c r="E146" s="10"/>
      <c r="F146" s="10"/>
      <c r="G146" s="10"/>
      <c r="H146" s="10"/>
      <c r="I146" s="10"/>
      <c r="J146" s="10"/>
      <c r="K146" s="165" t="e">
        <f aca="false">#REF!</f>
        <v>#REF!</v>
      </c>
    </row>
    <row r="147" s="55" customFormat="true" ht="26.1" hidden="false" customHeight="true" outlineLevel="0" collapsed="false">
      <c r="A147" s="163"/>
      <c r="B147" s="163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</row>
    <row r="148" s="10" customFormat="true" ht="26.1" hidden="false" customHeight="true" outlineLevel="0" collapsed="false">
      <c r="A148" s="163"/>
      <c r="B148" s="163"/>
    </row>
    <row r="149" s="10" customFormat="true" ht="26.1" hidden="false" customHeight="true" outlineLevel="0" collapsed="false">
      <c r="A149" s="163"/>
      <c r="B149" s="164"/>
      <c r="K149" s="55"/>
      <c r="L149" s="55"/>
      <c r="M149" s="55"/>
      <c r="N149" s="55"/>
      <c r="O149" s="55"/>
      <c r="P149" s="55"/>
      <c r="Q149" s="55"/>
      <c r="R149" s="55"/>
    </row>
    <row r="150" s="10" customFormat="true" ht="26.1" hidden="false" customHeight="true" outlineLevel="0" collapsed="false">
      <c r="A150" s="163"/>
      <c r="B150" s="164"/>
    </row>
    <row r="151" s="10" customFormat="true" ht="26.1" hidden="false" customHeight="true" outlineLevel="0" collapsed="false">
      <c r="A151" s="163"/>
      <c r="B151" s="163"/>
      <c r="K151" s="55"/>
      <c r="L151" s="55"/>
      <c r="M151" s="55"/>
      <c r="N151" s="55"/>
      <c r="O151" s="55"/>
      <c r="P151" s="55"/>
      <c r="Q151" s="55"/>
      <c r="R151" s="55"/>
    </row>
    <row r="152" s="55" customFormat="true" ht="26.1" hidden="false" customHeight="true" outlineLevel="0" collapsed="false">
      <c r="A152" s="163"/>
      <c r="B152" s="163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</row>
    <row r="153" s="55" customFormat="true" ht="26.1" hidden="false" customHeight="true" outlineLevel="0" collapsed="false">
      <c r="A153" s="163"/>
      <c r="B153" s="164"/>
      <c r="C153" s="10"/>
      <c r="D153" s="10"/>
      <c r="E153" s="10"/>
      <c r="F153" s="10"/>
      <c r="G153" s="10"/>
      <c r="H153" s="10"/>
      <c r="I153" s="10"/>
      <c r="J153" s="10"/>
    </row>
    <row r="154" s="10" customFormat="true" ht="26.1" hidden="false" customHeight="true" outlineLevel="0" collapsed="false">
      <c r="A154" s="163"/>
      <c r="B154" s="163"/>
      <c r="K154" s="55"/>
      <c r="L154" s="55"/>
      <c r="M154" s="55"/>
      <c r="N154" s="55"/>
      <c r="O154" s="55"/>
      <c r="P154" s="55"/>
      <c r="Q154" s="55"/>
      <c r="R154" s="55"/>
    </row>
    <row r="155" s="10" customFormat="true" ht="26.1" hidden="false" customHeight="true" outlineLevel="0" collapsed="false">
      <c r="A155" s="163"/>
      <c r="B155" s="164"/>
      <c r="K155" s="55"/>
      <c r="L155" s="55"/>
      <c r="M155" s="55"/>
      <c r="N155" s="55"/>
      <c r="O155" s="55"/>
      <c r="P155" s="55"/>
      <c r="Q155" s="55"/>
      <c r="R155" s="55"/>
    </row>
    <row r="156" s="55" customFormat="true" ht="29.25" hidden="false" customHeight="true" outlineLevel="0" collapsed="false">
      <c r="A156" s="163"/>
      <c r="B156" s="163"/>
      <c r="C156" s="10"/>
      <c r="D156" s="10"/>
      <c r="E156" s="10"/>
      <c r="F156" s="10"/>
      <c r="G156" s="10"/>
      <c r="H156" s="10"/>
      <c r="I156" s="10"/>
      <c r="J156" s="10"/>
    </row>
    <row r="157" s="10" customFormat="true" ht="26.1" hidden="false" customHeight="true" outlineLevel="0" collapsed="false">
      <c r="A157" s="163"/>
      <c r="B157" s="164"/>
    </row>
    <row r="158" s="55" customFormat="true" ht="26.1" hidden="false" customHeight="true" outlineLevel="0" collapsed="false">
      <c r="A158" s="163"/>
      <c r="B158" s="164"/>
      <c r="C158" s="10"/>
      <c r="D158" s="10"/>
      <c r="E158" s="10"/>
      <c r="F158" s="10"/>
      <c r="G158" s="10"/>
      <c r="H158" s="10"/>
      <c r="I158" s="10"/>
      <c r="J158" s="10"/>
    </row>
    <row r="159" s="10" customFormat="true" ht="26.1" hidden="false" customHeight="true" outlineLevel="0" collapsed="false">
      <c r="A159" s="163"/>
      <c r="B159" s="164"/>
      <c r="K159" s="55"/>
      <c r="L159" s="55"/>
      <c r="M159" s="55"/>
      <c r="N159" s="55"/>
      <c r="O159" s="55"/>
      <c r="P159" s="55"/>
      <c r="Q159" s="55"/>
      <c r="R159" s="55"/>
    </row>
    <row r="160" s="55" customFormat="true" ht="26.1" hidden="false" customHeight="true" outlineLevel="0" collapsed="false">
      <c r="A160" s="163"/>
      <c r="B160" s="164"/>
      <c r="C160" s="10"/>
      <c r="D160" s="10"/>
      <c r="E160" s="10"/>
      <c r="F160" s="10"/>
      <c r="G160" s="10"/>
      <c r="H160" s="10"/>
      <c r="I160" s="10"/>
      <c r="J160" s="10"/>
    </row>
    <row r="161" s="55" customFormat="true" ht="26.1" hidden="false" customHeight="true" outlineLevel="0" collapsed="false">
      <c r="A161" s="166"/>
      <c r="B161" s="166"/>
      <c r="C161" s="10"/>
      <c r="D161" s="10"/>
      <c r="E161" s="10"/>
      <c r="F161" s="10"/>
      <c r="G161" s="10"/>
      <c r="H161" s="10"/>
      <c r="I161" s="10"/>
      <c r="J161" s="10"/>
    </row>
    <row r="162" s="55" customFormat="true" ht="26.1" hidden="false" customHeight="true" outlineLevel="0" collapsed="false">
      <c r="A162" s="166"/>
      <c r="B162" s="167"/>
      <c r="C162" s="10"/>
      <c r="D162" s="10"/>
      <c r="E162" s="10"/>
      <c r="F162" s="10"/>
      <c r="G162" s="10"/>
      <c r="H162" s="10"/>
      <c r="I162" s="10"/>
      <c r="J162" s="10"/>
    </row>
    <row r="163" s="55" customFormat="true" ht="26.1" hidden="false" customHeight="true" outlineLevel="0" collapsed="false">
      <c r="A163" s="168"/>
      <c r="B163" s="169"/>
      <c r="C163" s="10"/>
      <c r="D163" s="10"/>
      <c r="E163" s="10"/>
      <c r="F163" s="10"/>
      <c r="G163" s="10"/>
      <c r="H163" s="10"/>
      <c r="I163" s="10"/>
      <c r="J163" s="10"/>
      <c r="K163" s="160"/>
      <c r="L163" s="160"/>
      <c r="M163" s="160"/>
      <c r="N163" s="160"/>
      <c r="O163" s="160"/>
      <c r="P163" s="160"/>
      <c r="Q163" s="160"/>
      <c r="R163" s="160"/>
    </row>
    <row r="164" s="10" customFormat="true" ht="26.1" hidden="false" customHeight="true" outlineLevel="0" collapsed="false">
      <c r="A164" s="168"/>
      <c r="B164" s="169"/>
    </row>
    <row r="165" s="55" customFormat="true" ht="26.1" hidden="false" customHeight="true" outlineLevel="0" collapsed="false">
      <c r="A165" s="168"/>
      <c r="B165" s="169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</row>
    <row r="166" s="55" customFormat="true" ht="26.1" hidden="false" customHeight="true" outlineLevel="0" collapsed="false">
      <c r="A166" s="170"/>
      <c r="B166" s="171"/>
      <c r="C166" s="10"/>
      <c r="D166" s="10"/>
      <c r="E166" s="10"/>
      <c r="F166" s="10"/>
      <c r="G166" s="10"/>
      <c r="H166" s="10"/>
      <c r="I166" s="10"/>
      <c r="J166" s="10"/>
    </row>
    <row r="167" s="55" customFormat="true" ht="26.1" hidden="false" customHeight="true" outlineLevel="0" collapsed="false">
      <c r="A167" s="172"/>
      <c r="B167" s="172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</row>
    <row r="168" s="55" customFormat="true" ht="26.1" hidden="false" customHeight="true" outlineLevel="0" collapsed="false">
      <c r="A168" s="170"/>
      <c r="B168" s="170"/>
      <c r="C168" s="10"/>
      <c r="D168" s="10"/>
      <c r="E168" s="10"/>
      <c r="F168" s="10"/>
      <c r="G168" s="10"/>
      <c r="H168" s="10"/>
      <c r="I168" s="10"/>
      <c r="J168" s="10"/>
    </row>
    <row r="169" s="55" customFormat="true" ht="26.1" hidden="false" customHeight="true" outlineLevel="0" collapsed="false">
      <c r="A169" s="170"/>
      <c r="B169" s="17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</row>
    <row r="170" s="160" customFormat="true" ht="26.1" hidden="false" customHeight="true" outlineLevel="0" collapsed="false">
      <c r="A170" s="173"/>
      <c r="B170" s="174"/>
      <c r="C170" s="10"/>
      <c r="D170" s="10"/>
      <c r="E170" s="10"/>
      <c r="F170" s="10"/>
      <c r="G170" s="10"/>
      <c r="H170" s="10"/>
      <c r="I170" s="10"/>
      <c r="J170" s="10"/>
      <c r="K170" s="55"/>
      <c r="L170" s="55"/>
      <c r="M170" s="55"/>
      <c r="N170" s="55"/>
      <c r="O170" s="55"/>
      <c r="P170" s="55"/>
      <c r="Q170" s="55"/>
      <c r="R170" s="55"/>
    </row>
    <row r="171" s="10" customFormat="true" ht="26.1" hidden="false" customHeight="true" outlineLevel="0" collapsed="false">
      <c r="A171" s="173"/>
      <c r="B171" s="173"/>
    </row>
    <row r="172" s="10" customFormat="true" ht="29.25" hidden="false" customHeight="true" outlineLevel="0" collapsed="false">
      <c r="A172" s="161"/>
      <c r="B172" s="162"/>
      <c r="K172" s="55"/>
      <c r="L172" s="55"/>
      <c r="M172" s="55"/>
      <c r="N172" s="55"/>
      <c r="O172" s="55"/>
      <c r="P172" s="55"/>
      <c r="Q172" s="55"/>
      <c r="R172" s="55"/>
    </row>
    <row r="173" s="55" customFormat="true" ht="26.1" hidden="false" customHeight="true" outlineLevel="0" collapsed="false">
      <c r="A173" s="152"/>
      <c r="B173" s="152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</row>
    <row r="174" s="10" customFormat="true" ht="26.1" hidden="false" customHeight="true" outlineLevel="0" collapsed="false">
      <c r="A174" s="152"/>
      <c r="B174" s="153"/>
      <c r="K174" s="55"/>
      <c r="L174" s="55"/>
      <c r="M174" s="55"/>
      <c r="N174" s="55"/>
      <c r="O174" s="55"/>
      <c r="P174" s="55"/>
      <c r="Q174" s="55"/>
      <c r="R174" s="55"/>
    </row>
    <row r="175" s="55" customFormat="true" ht="26.1" hidden="false" customHeight="true" outlineLevel="0" collapsed="false">
      <c r="A175" s="152"/>
      <c r="B175" s="152"/>
      <c r="C175" s="10"/>
      <c r="D175" s="10"/>
      <c r="E175" s="10"/>
      <c r="F175" s="10"/>
      <c r="G175" s="10"/>
      <c r="H175" s="10"/>
      <c r="I175" s="10"/>
      <c r="J175" s="10"/>
    </row>
    <row r="176" s="10" customFormat="true" ht="26.1" hidden="false" customHeight="true" outlineLevel="0" collapsed="false">
      <c r="A176" s="152"/>
      <c r="B176" s="153"/>
    </row>
    <row r="177" s="55" customFormat="true" ht="26.1" hidden="false" customHeight="true" outlineLevel="0" collapsed="false">
      <c r="A177" s="152"/>
      <c r="B177" s="152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</row>
    <row r="178" s="10" customFormat="true" ht="26.1" hidden="false" customHeight="true" outlineLevel="0" collapsed="false">
      <c r="A178" s="152"/>
      <c r="B178" s="153"/>
    </row>
    <row r="179" s="55" customFormat="true" ht="26.1" hidden="false" customHeight="true" outlineLevel="0" collapsed="false">
      <c r="A179" s="152"/>
      <c r="B179" s="153"/>
      <c r="C179" s="10"/>
      <c r="D179" s="10"/>
      <c r="E179" s="10"/>
      <c r="F179" s="10"/>
      <c r="G179" s="10"/>
      <c r="H179" s="10"/>
      <c r="I179" s="10"/>
      <c r="J179" s="10"/>
    </row>
    <row r="180" s="10" customFormat="true" ht="26.1" hidden="false" customHeight="true" outlineLevel="0" collapsed="false">
      <c r="A180" s="152"/>
      <c r="B180" s="152"/>
      <c r="K180" s="55"/>
      <c r="L180" s="55"/>
      <c r="M180" s="55"/>
      <c r="N180" s="55"/>
      <c r="O180" s="55"/>
      <c r="P180" s="55"/>
      <c r="Q180" s="55"/>
      <c r="R180" s="55"/>
    </row>
    <row r="181" s="55" customFormat="true" ht="32.25" hidden="false" customHeight="true" outlineLevel="0" collapsed="false">
      <c r="A181" s="152"/>
      <c r="B181" s="152"/>
      <c r="C181" s="10"/>
      <c r="D181" s="10"/>
      <c r="E181" s="10"/>
      <c r="F181" s="10"/>
      <c r="G181" s="10"/>
      <c r="H181" s="10"/>
      <c r="I181" s="10"/>
      <c r="J181" s="10"/>
    </row>
    <row r="182" s="55" customFormat="true" ht="26.1" hidden="false" customHeight="true" outlineLevel="0" collapsed="false">
      <c r="A182" s="152"/>
      <c r="B182" s="152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</row>
    <row r="183" s="10" customFormat="true" ht="26.1" hidden="false" customHeight="true" outlineLevel="0" collapsed="false">
      <c r="A183" s="152"/>
      <c r="B183" s="153"/>
      <c r="K183" s="55"/>
      <c r="L183" s="55"/>
      <c r="M183" s="55"/>
      <c r="N183" s="55"/>
      <c r="O183" s="55"/>
      <c r="P183" s="55"/>
      <c r="Q183" s="55"/>
      <c r="R183" s="55"/>
    </row>
    <row r="184" s="10" customFormat="true" ht="26.1" hidden="false" customHeight="true" outlineLevel="0" collapsed="false">
      <c r="A184" s="152"/>
      <c r="B184" s="153"/>
      <c r="K184" s="55"/>
      <c r="L184" s="55"/>
      <c r="M184" s="55"/>
      <c r="N184" s="55"/>
      <c r="O184" s="55"/>
      <c r="P184" s="55"/>
      <c r="Q184" s="55"/>
      <c r="R184" s="55"/>
    </row>
    <row r="185" s="10" customFormat="true" ht="26.1" hidden="false" customHeight="true" outlineLevel="0" collapsed="false">
      <c r="A185" s="152"/>
      <c r="B185" s="153"/>
    </row>
    <row r="186" s="55" customFormat="true" ht="26.1" hidden="false" customHeight="true" outlineLevel="0" collapsed="false">
      <c r="A186" s="152"/>
      <c r="B186" s="152"/>
      <c r="C186" s="10"/>
      <c r="D186" s="10"/>
      <c r="E186" s="10"/>
      <c r="F186" s="10"/>
      <c r="G186" s="10"/>
      <c r="H186" s="10"/>
      <c r="I186" s="10"/>
      <c r="J186" s="10"/>
    </row>
    <row r="187" s="55" customFormat="true" ht="26.1" hidden="false" customHeight="true" outlineLevel="0" collapsed="false">
      <c r="A187" s="152"/>
      <c r="B187" s="153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</row>
    <row r="188" s="55" customFormat="true" ht="26.1" hidden="false" customHeight="true" outlineLevel="0" collapsed="false">
      <c r="A188" s="152"/>
      <c r="B188" s="153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</row>
    <row r="189" s="10" customFormat="true" ht="26.1" hidden="false" customHeight="true" outlineLevel="0" collapsed="false">
      <c r="A189" s="152"/>
      <c r="B189" s="152"/>
      <c r="K189" s="55"/>
      <c r="L189" s="55"/>
      <c r="M189" s="55"/>
      <c r="N189" s="55"/>
      <c r="O189" s="55"/>
      <c r="P189" s="55"/>
      <c r="Q189" s="55"/>
      <c r="R189" s="55"/>
    </row>
    <row r="190" s="55" customFormat="true" ht="26.1" hidden="false" customHeight="true" outlineLevel="0" collapsed="false">
      <c r="A190" s="152"/>
      <c r="B190" s="153"/>
      <c r="C190" s="10"/>
      <c r="D190" s="10"/>
      <c r="E190" s="10"/>
      <c r="F190" s="10"/>
      <c r="G190" s="10"/>
      <c r="H190" s="10"/>
      <c r="I190" s="10"/>
      <c r="J190" s="10"/>
    </row>
    <row r="191" s="55" customFormat="true" ht="26.1" hidden="false" customHeight="true" outlineLevel="0" collapsed="false">
      <c r="A191" s="152"/>
      <c r="B191" s="152"/>
      <c r="C191" s="10"/>
      <c r="D191" s="10"/>
      <c r="E191" s="10"/>
      <c r="F191" s="10"/>
      <c r="G191" s="10"/>
      <c r="H191" s="10"/>
      <c r="I191" s="10"/>
      <c r="J191" s="10"/>
    </row>
    <row r="192" s="10" customFormat="true" ht="26.1" hidden="false" customHeight="true" outlineLevel="0" collapsed="false">
      <c r="A192" s="152"/>
      <c r="B192" s="152"/>
    </row>
    <row r="193" s="55" customFormat="true" ht="26.1" hidden="false" customHeight="true" outlineLevel="0" collapsed="false">
      <c r="A193" s="152"/>
      <c r="B193" s="153"/>
      <c r="C193" s="10"/>
      <c r="D193" s="10"/>
      <c r="E193" s="10"/>
      <c r="F193" s="10"/>
      <c r="G193" s="10"/>
      <c r="H193" s="10"/>
      <c r="I193" s="10"/>
      <c r="J193" s="10"/>
    </row>
    <row r="194" s="10" customFormat="true" ht="26.1" hidden="false" customHeight="true" outlineLevel="0" collapsed="false">
      <c r="A194" s="152"/>
      <c r="B194" s="153"/>
      <c r="K194" s="55"/>
      <c r="L194" s="55"/>
      <c r="M194" s="55"/>
      <c r="N194" s="55"/>
      <c r="O194" s="55"/>
      <c r="P194" s="55"/>
      <c r="Q194" s="55"/>
      <c r="R194" s="55"/>
    </row>
    <row r="195" s="10" customFormat="true" ht="26.1" hidden="false" customHeight="true" outlineLevel="0" collapsed="false">
      <c r="A195" s="152"/>
      <c r="B195" s="153"/>
    </row>
    <row r="196" s="55" customFormat="true" ht="26.1" hidden="false" customHeight="true" outlineLevel="0" collapsed="false">
      <c r="A196" s="152"/>
      <c r="B196" s="152"/>
      <c r="C196" s="10"/>
      <c r="D196" s="10"/>
      <c r="E196" s="10"/>
      <c r="F196" s="10"/>
      <c r="G196" s="10"/>
      <c r="H196" s="10"/>
      <c r="I196" s="10"/>
      <c r="J196" s="10"/>
    </row>
    <row r="197" s="55" customFormat="true" ht="26.1" hidden="false" customHeight="true" outlineLevel="0" collapsed="false">
      <c r="A197" s="152"/>
      <c r="B197" s="153"/>
      <c r="C197" s="10"/>
      <c r="D197" s="10"/>
      <c r="E197" s="10"/>
      <c r="F197" s="10"/>
      <c r="G197" s="10"/>
      <c r="H197" s="10"/>
      <c r="I197" s="10"/>
      <c r="J197" s="10"/>
    </row>
    <row r="198" s="55" customFormat="true" ht="26.1" hidden="false" customHeight="true" outlineLevel="0" collapsed="false">
      <c r="A198" s="152"/>
      <c r="B198" s="153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</row>
    <row r="199" s="10" customFormat="true" ht="26.1" hidden="false" customHeight="true" outlineLevel="0" collapsed="false">
      <c r="A199" s="152"/>
      <c r="B199" s="152"/>
      <c r="K199" s="55"/>
      <c r="L199" s="55"/>
      <c r="M199" s="55"/>
      <c r="N199" s="55"/>
      <c r="O199" s="55"/>
      <c r="P199" s="55"/>
      <c r="Q199" s="55"/>
      <c r="R199" s="55"/>
    </row>
    <row r="200" s="55" customFormat="true" ht="26.1" hidden="false" customHeight="true" outlineLevel="0" collapsed="false">
      <c r="A200" s="161"/>
      <c r="B200" s="162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</row>
    <row r="201" s="55" customFormat="true" ht="26.1" hidden="false" customHeight="true" outlineLevel="0" collapsed="false">
      <c r="A201" s="152"/>
      <c r="B201" s="153"/>
      <c r="C201" s="10"/>
      <c r="D201" s="10"/>
      <c r="E201" s="10"/>
      <c r="F201" s="10"/>
      <c r="G201" s="10"/>
      <c r="H201" s="10"/>
      <c r="I201" s="10"/>
      <c r="J201" s="10"/>
    </row>
    <row r="202" s="10" customFormat="true" ht="26.1" hidden="false" customHeight="true" outlineLevel="0" collapsed="false">
      <c r="A202" s="152"/>
      <c r="B202" s="152"/>
      <c r="K202" s="55"/>
      <c r="L202" s="55"/>
      <c r="M202" s="55"/>
      <c r="N202" s="55"/>
      <c r="O202" s="55"/>
      <c r="P202" s="55"/>
      <c r="Q202" s="55"/>
      <c r="R202" s="55"/>
    </row>
    <row r="203" s="55" customFormat="true" ht="26.1" hidden="false" customHeight="true" outlineLevel="0" collapsed="false">
      <c r="A203" s="152"/>
      <c r="B203" s="153"/>
      <c r="C203" s="10"/>
      <c r="D203" s="10"/>
      <c r="E203" s="10"/>
      <c r="F203" s="10"/>
      <c r="G203" s="10"/>
      <c r="H203" s="10"/>
      <c r="I203" s="10"/>
      <c r="J203" s="10"/>
    </row>
    <row r="204" s="55" customFormat="true" ht="26.1" hidden="false" customHeight="true" outlineLevel="0" collapsed="false">
      <c r="A204" s="152"/>
      <c r="B204" s="152"/>
      <c r="C204" s="10"/>
      <c r="D204" s="10"/>
      <c r="E204" s="10"/>
      <c r="F204" s="10"/>
      <c r="G204" s="10"/>
      <c r="H204" s="10"/>
      <c r="I204" s="10"/>
      <c r="J204" s="10"/>
    </row>
    <row r="205" s="10" customFormat="true" ht="26.1" hidden="false" customHeight="true" outlineLevel="0" collapsed="false">
      <c r="A205" s="152"/>
      <c r="B205" s="153"/>
      <c r="K205" s="55"/>
      <c r="L205" s="55"/>
      <c r="M205" s="55"/>
      <c r="N205" s="55"/>
      <c r="O205" s="55"/>
      <c r="P205" s="55"/>
      <c r="Q205" s="55"/>
      <c r="R205" s="55"/>
    </row>
    <row r="206" s="55" customFormat="true" ht="44.25" hidden="false" customHeight="true" outlineLevel="0" collapsed="false">
      <c r="A206" s="152"/>
      <c r="B206" s="153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</row>
    <row r="207" s="10" customFormat="true" ht="44.25" hidden="false" customHeight="true" outlineLevel="0" collapsed="false">
      <c r="A207" s="152"/>
      <c r="B207" s="153"/>
      <c r="K207" s="55"/>
      <c r="L207" s="55"/>
      <c r="M207" s="55"/>
      <c r="N207" s="55"/>
      <c r="O207" s="55"/>
      <c r="P207" s="55"/>
      <c r="Q207" s="55"/>
      <c r="R207" s="55"/>
    </row>
    <row r="208" s="55" customFormat="true" ht="26.1" hidden="false" customHeight="true" outlineLevel="0" collapsed="false">
      <c r="A208" s="152"/>
      <c r="B208" s="153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</row>
    <row r="209" s="55" customFormat="true" ht="26.1" hidden="false" customHeight="true" outlineLevel="0" collapsed="false">
      <c r="A209" s="152"/>
      <c r="B209" s="153"/>
      <c r="C209" s="10"/>
      <c r="D209" s="10"/>
      <c r="E209" s="10"/>
      <c r="F209" s="10"/>
      <c r="G209" s="10"/>
      <c r="H209" s="10"/>
      <c r="I209" s="10"/>
      <c r="J209" s="10"/>
    </row>
    <row r="210" s="55" customFormat="true" ht="26.1" hidden="false" customHeight="true" outlineLevel="0" collapsed="false">
      <c r="A210" s="152"/>
      <c r="B210" s="152"/>
      <c r="C210" s="10"/>
      <c r="D210" s="10"/>
      <c r="E210" s="10"/>
      <c r="F210" s="10"/>
      <c r="G210" s="10"/>
      <c r="H210" s="10"/>
      <c r="I210" s="10"/>
      <c r="J210" s="10"/>
    </row>
    <row r="211" s="55" customFormat="true" ht="41.25" hidden="false" customHeight="true" outlineLevel="0" collapsed="false">
      <c r="A211" s="152"/>
      <c r="B211" s="153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</row>
    <row r="212" s="55" customFormat="true" ht="26.1" hidden="false" customHeight="true" outlineLevel="0" collapsed="false">
      <c r="A212" s="152"/>
      <c r="B212" s="152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</row>
    <row r="213" s="10" customFormat="true" ht="26.1" hidden="false" customHeight="true" outlineLevel="0" collapsed="false">
      <c r="A213" s="152"/>
      <c r="B213" s="153"/>
    </row>
    <row r="214" s="55" customFormat="true" ht="26.1" hidden="false" customHeight="true" outlineLevel="0" collapsed="false">
      <c r="A214" s="152"/>
      <c r="B214" s="153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</row>
    <row r="215" s="10" customFormat="true" ht="26.1" hidden="false" customHeight="true" outlineLevel="0" collapsed="false">
      <c r="A215" s="152"/>
      <c r="B215" s="152"/>
    </row>
    <row r="216" s="55" customFormat="true" ht="33.75" hidden="false" customHeight="true" outlineLevel="0" collapsed="false">
      <c r="A216" s="152"/>
      <c r="B216" s="152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</row>
    <row r="217" s="55" customFormat="true" ht="41.25" hidden="false" customHeight="true" outlineLevel="0" collapsed="false">
      <c r="A217" s="152"/>
      <c r="B217" s="152"/>
      <c r="C217" s="10"/>
      <c r="D217" s="10"/>
      <c r="E217" s="10"/>
      <c r="F217" s="10"/>
      <c r="G217" s="10"/>
      <c r="H217" s="10"/>
      <c r="I217" s="10"/>
      <c r="J217" s="10"/>
    </row>
    <row r="218" s="10" customFormat="true" ht="26.1" hidden="false" customHeight="true" outlineLevel="0" collapsed="false">
      <c r="A218" s="152"/>
      <c r="B218" s="152"/>
    </row>
    <row r="219" s="10" customFormat="true" ht="26.1" hidden="false" customHeight="true" outlineLevel="0" collapsed="false">
      <c r="A219" s="152"/>
      <c r="B219" s="152"/>
    </row>
    <row r="220" s="10" customFormat="true" ht="26.1" hidden="false" customHeight="true" outlineLevel="0" collapsed="false">
      <c r="A220" s="152"/>
      <c r="B220" s="152"/>
      <c r="K220" s="55"/>
      <c r="L220" s="55"/>
      <c r="M220" s="55"/>
      <c r="N220" s="55"/>
      <c r="O220" s="55"/>
      <c r="P220" s="55"/>
      <c r="Q220" s="55"/>
      <c r="R220" s="55"/>
    </row>
    <row r="221" s="10" customFormat="true" ht="26.1" hidden="false" customHeight="true" outlineLevel="0" collapsed="false">
      <c r="A221" s="152"/>
      <c r="B221" s="153"/>
      <c r="K221" s="55"/>
      <c r="L221" s="55"/>
      <c r="M221" s="55"/>
      <c r="N221" s="55"/>
      <c r="O221" s="55"/>
      <c r="P221" s="55"/>
      <c r="Q221" s="55"/>
      <c r="R221" s="55"/>
    </row>
    <row r="222" s="10" customFormat="true" ht="26.1" hidden="false" customHeight="true" outlineLevel="0" collapsed="false">
      <c r="A222" s="152"/>
      <c r="B222" s="152"/>
      <c r="K222" s="55"/>
      <c r="L222" s="55"/>
      <c r="M222" s="55"/>
      <c r="N222" s="55"/>
      <c r="O222" s="55"/>
      <c r="P222" s="55"/>
      <c r="Q222" s="55"/>
      <c r="R222" s="55"/>
    </row>
    <row r="223" s="10" customFormat="true" ht="26.1" hidden="false" customHeight="true" outlineLevel="0" collapsed="false">
      <c r="A223" s="152"/>
      <c r="B223" s="152"/>
      <c r="K223" s="55"/>
      <c r="L223" s="55"/>
      <c r="M223" s="55"/>
      <c r="N223" s="55"/>
      <c r="O223" s="55"/>
      <c r="P223" s="55"/>
      <c r="Q223" s="55"/>
      <c r="R223" s="55"/>
    </row>
    <row r="224" s="55" customFormat="true" ht="26.1" hidden="false" customHeight="true" outlineLevel="0" collapsed="false">
      <c r="A224" s="152"/>
      <c r="B224" s="153"/>
      <c r="C224" s="10"/>
      <c r="D224" s="10"/>
      <c r="E224" s="10"/>
      <c r="F224" s="10"/>
      <c r="G224" s="10"/>
      <c r="H224" s="10"/>
      <c r="I224" s="10"/>
      <c r="J224" s="10"/>
    </row>
    <row r="225" s="10" customFormat="true" ht="26.1" hidden="false" customHeight="true" outlineLevel="0" collapsed="false">
      <c r="A225" s="152"/>
      <c r="B225" s="153"/>
    </row>
    <row r="226" s="10" customFormat="true" ht="26.1" hidden="false" customHeight="true" outlineLevel="0" collapsed="false">
      <c r="A226" s="152"/>
      <c r="B226" s="153"/>
      <c r="K226" s="165" t="e">
        <f aca="false">#REF!</f>
        <v>#REF!</v>
      </c>
      <c r="L226" s="55"/>
      <c r="M226" s="55"/>
      <c r="N226" s="55"/>
      <c r="O226" s="55"/>
      <c r="P226" s="55"/>
      <c r="Q226" s="55"/>
      <c r="R226" s="55"/>
    </row>
    <row r="227" s="55" customFormat="true" ht="26.1" hidden="false" customHeight="true" outlineLevel="0" collapsed="false">
      <c r="A227" s="152"/>
      <c r="B227" s="153"/>
      <c r="C227" s="10"/>
      <c r="D227" s="10"/>
      <c r="E227" s="10"/>
      <c r="F227" s="10"/>
      <c r="G227" s="10"/>
      <c r="H227" s="10"/>
      <c r="I227" s="10"/>
      <c r="J227" s="10"/>
    </row>
    <row r="228" s="55" customFormat="true" ht="26.1" hidden="false" customHeight="true" outlineLevel="0" collapsed="false">
      <c r="A228" s="152"/>
      <c r="B228" s="153"/>
      <c r="C228" s="10"/>
      <c r="D228" s="10"/>
      <c r="E228" s="10"/>
      <c r="F228" s="10"/>
      <c r="G228" s="10"/>
      <c r="H228" s="10"/>
      <c r="I228" s="10"/>
      <c r="J228" s="10"/>
      <c r="K228" s="111"/>
      <c r="L228" s="111"/>
      <c r="M228" s="111"/>
      <c r="N228" s="111"/>
      <c r="O228" s="111"/>
      <c r="P228" s="111"/>
      <c r="Q228" s="111"/>
      <c r="R228" s="111"/>
    </row>
    <row r="229" s="55" customFormat="true" ht="26.1" hidden="false" customHeight="true" outlineLevel="0" collapsed="false">
      <c r="A229" s="152"/>
      <c r="B229" s="152"/>
      <c r="C229" s="10"/>
      <c r="D229" s="10"/>
      <c r="E229" s="10"/>
      <c r="F229" s="10"/>
      <c r="G229" s="10"/>
      <c r="H229" s="10"/>
      <c r="I229" s="10"/>
      <c r="J229" s="10"/>
    </row>
    <row r="230" s="55" customFormat="true" ht="26.1" hidden="false" customHeight="true" outlineLevel="0" collapsed="false">
      <c r="A230" s="152"/>
      <c r="B230" s="153"/>
      <c r="C230" s="10"/>
      <c r="D230" s="10"/>
      <c r="E230" s="10"/>
      <c r="F230" s="10"/>
      <c r="G230" s="10"/>
      <c r="H230" s="10"/>
      <c r="I230" s="10"/>
      <c r="J230" s="10"/>
    </row>
    <row r="231" s="55" customFormat="true" ht="26.1" hidden="false" customHeight="true" outlineLevel="0" collapsed="false">
      <c r="A231" s="152"/>
      <c r="B231" s="153"/>
      <c r="C231" s="10"/>
      <c r="D231" s="10"/>
      <c r="E231" s="10"/>
      <c r="F231" s="10"/>
      <c r="G231" s="10"/>
      <c r="H231" s="10"/>
      <c r="I231" s="10"/>
      <c r="J231" s="10"/>
    </row>
    <row r="232" s="10" customFormat="true" ht="26.1" hidden="false" customHeight="true" outlineLevel="0" collapsed="false">
      <c r="A232" s="158"/>
      <c r="B232" s="158"/>
    </row>
    <row r="233" s="55" customFormat="true" ht="26.1" hidden="false" customHeight="true" outlineLevel="0" collapsed="false">
      <c r="A233" s="152"/>
      <c r="B233" s="153"/>
      <c r="C233" s="10"/>
      <c r="D233" s="10"/>
      <c r="E233" s="10"/>
      <c r="F233" s="10"/>
      <c r="G233" s="10"/>
      <c r="H233" s="10"/>
      <c r="I233" s="10"/>
      <c r="J233" s="10"/>
    </row>
    <row r="234" s="55" customFormat="true" ht="26.1" hidden="false" customHeight="true" outlineLevel="0" collapsed="false">
      <c r="A234" s="152"/>
      <c r="B234" s="153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</row>
    <row r="235" s="111" customFormat="true" ht="26.1" hidden="false" customHeight="true" outlineLevel="0" collapsed="false">
      <c r="A235" s="152"/>
      <c r="B235" s="153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</row>
    <row r="236" s="55" customFormat="true" ht="26.1" hidden="false" customHeight="true" outlineLevel="0" collapsed="false">
      <c r="A236" s="152"/>
      <c r="B236" s="152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</row>
    <row r="237" s="55" customFormat="true" ht="26.1" hidden="false" customHeight="true" outlineLevel="0" collapsed="false">
      <c r="A237" s="152"/>
      <c r="B237" s="153"/>
      <c r="C237" s="10"/>
      <c r="D237" s="10"/>
      <c r="E237" s="10"/>
      <c r="F237" s="10"/>
      <c r="G237" s="10"/>
      <c r="H237" s="10"/>
      <c r="I237" s="10"/>
      <c r="J237" s="10"/>
    </row>
    <row r="238" s="55" customFormat="true" ht="26.1" hidden="false" customHeight="true" outlineLevel="0" collapsed="false">
      <c r="A238" s="152"/>
      <c r="B238" s="152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</row>
    <row r="239" s="10" customFormat="true" ht="26.1" hidden="false" customHeight="true" outlineLevel="0" collapsed="false">
      <c r="A239" s="152"/>
      <c r="B239" s="152"/>
      <c r="K239" s="55"/>
      <c r="L239" s="55"/>
      <c r="M239" s="55"/>
      <c r="N239" s="55"/>
      <c r="O239" s="55"/>
      <c r="P239" s="55"/>
      <c r="Q239" s="55"/>
      <c r="R239" s="55"/>
    </row>
    <row r="240" s="55" customFormat="true" ht="26.1" hidden="false" customHeight="true" outlineLevel="0" collapsed="false">
      <c r="A240" s="175"/>
      <c r="B240" s="175"/>
      <c r="C240" s="10"/>
      <c r="D240" s="10"/>
      <c r="E240" s="10"/>
      <c r="F240" s="10"/>
      <c r="G240" s="10"/>
      <c r="H240" s="10"/>
      <c r="I240" s="10"/>
      <c r="J240" s="10"/>
    </row>
    <row r="241" s="10" customFormat="true" ht="26.1" hidden="false" customHeight="true" outlineLevel="0" collapsed="false">
      <c r="A241" s="175"/>
      <c r="B241" s="176"/>
      <c r="K241" s="55"/>
      <c r="L241" s="55"/>
      <c r="M241" s="55"/>
      <c r="N241" s="55"/>
      <c r="O241" s="55"/>
      <c r="P241" s="55"/>
      <c r="Q241" s="55"/>
      <c r="R241" s="55"/>
    </row>
    <row r="242" s="10" customFormat="true" ht="31.5" hidden="false" customHeight="true" outlineLevel="0" collapsed="false">
      <c r="A242" s="175"/>
      <c r="B242" s="175"/>
    </row>
    <row r="243" s="10" customFormat="true" ht="26.1" hidden="false" customHeight="true" outlineLevel="0" collapsed="false">
      <c r="A243" s="175"/>
      <c r="B243" s="176"/>
      <c r="K243" s="55"/>
      <c r="L243" s="55"/>
      <c r="M243" s="55"/>
      <c r="N243" s="55"/>
      <c r="O243" s="55"/>
      <c r="P243" s="55"/>
      <c r="Q243" s="55"/>
      <c r="R243" s="55"/>
    </row>
    <row r="244" s="55" customFormat="true" ht="26.1" hidden="false" customHeight="true" outlineLevel="0" collapsed="false">
      <c r="A244" s="175"/>
      <c r="B244" s="176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</row>
    <row r="245" s="10" customFormat="true" ht="26.1" hidden="false" customHeight="true" outlineLevel="0" collapsed="false">
      <c r="A245" s="175"/>
      <c r="B245" s="176"/>
      <c r="K245" s="55"/>
      <c r="L245" s="55"/>
      <c r="M245" s="55"/>
      <c r="N245" s="55"/>
      <c r="O245" s="55"/>
      <c r="P245" s="55"/>
      <c r="Q245" s="55"/>
      <c r="R245" s="55"/>
    </row>
    <row r="246" s="55" customFormat="true" ht="26.1" hidden="false" customHeight="true" outlineLevel="0" collapsed="false">
      <c r="A246" s="175"/>
      <c r="B246" s="175"/>
      <c r="C246" s="10"/>
      <c r="D246" s="10"/>
      <c r="E246" s="10"/>
      <c r="F246" s="10"/>
      <c r="G246" s="10"/>
      <c r="H246" s="10"/>
      <c r="I246" s="10"/>
      <c r="J246" s="10"/>
    </row>
    <row r="247" s="55" customFormat="true" ht="26.1" hidden="false" customHeight="true" outlineLevel="0" collapsed="false">
      <c r="A247" s="175"/>
      <c r="B247" s="176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</row>
    <row r="248" s="55" customFormat="true" ht="26.1" hidden="false" customHeight="true" outlineLevel="0" collapsed="false">
      <c r="A248" s="175"/>
      <c r="B248" s="175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</row>
    <row r="249" s="10" customFormat="true" ht="26.1" hidden="false" customHeight="true" outlineLevel="0" collapsed="false">
      <c r="A249" s="175"/>
      <c r="B249" s="176"/>
    </row>
    <row r="250" s="55" customFormat="true" ht="26.1" hidden="false" customHeight="true" outlineLevel="0" collapsed="false">
      <c r="A250" s="175"/>
      <c r="B250" s="176"/>
      <c r="C250" s="10"/>
      <c r="D250" s="10"/>
      <c r="E250" s="10"/>
      <c r="F250" s="10"/>
      <c r="G250" s="10"/>
      <c r="H250" s="10"/>
      <c r="I250" s="10"/>
      <c r="J250" s="10"/>
    </row>
    <row r="251" s="10" customFormat="true" ht="26.1" hidden="false" customHeight="true" outlineLevel="0" collapsed="false">
      <c r="A251" s="175"/>
      <c r="B251" s="175"/>
    </row>
    <row r="252" s="55" customFormat="true" ht="31.5" hidden="false" customHeight="true" outlineLevel="0" collapsed="false">
      <c r="A252" s="175"/>
      <c r="B252" s="175"/>
      <c r="C252" s="10"/>
      <c r="D252" s="10"/>
      <c r="E252" s="10"/>
      <c r="F252" s="10"/>
      <c r="G252" s="10"/>
      <c r="H252" s="10"/>
      <c r="I252" s="10"/>
      <c r="J252" s="10"/>
    </row>
    <row r="253" s="55" customFormat="true" ht="26.1" hidden="false" customHeight="true" outlineLevel="0" collapsed="false">
      <c r="A253" s="175"/>
      <c r="B253" s="175"/>
      <c r="C253" s="10"/>
      <c r="D253" s="10"/>
      <c r="E253" s="10"/>
      <c r="F253" s="10"/>
      <c r="G253" s="10"/>
      <c r="H253" s="10"/>
      <c r="I253" s="10"/>
      <c r="J253" s="10"/>
    </row>
    <row r="254" s="10" customFormat="true" ht="26.1" hidden="false" customHeight="true" outlineLevel="0" collapsed="false">
      <c r="A254" s="175"/>
      <c r="B254" s="176"/>
    </row>
    <row r="255" s="10" customFormat="true" ht="26.1" hidden="false" customHeight="true" outlineLevel="0" collapsed="false">
      <c r="A255" s="175"/>
      <c r="B255" s="175"/>
      <c r="K255" s="55"/>
      <c r="L255" s="55"/>
      <c r="M255" s="55"/>
      <c r="N255" s="55"/>
      <c r="O255" s="55"/>
      <c r="P255" s="55"/>
      <c r="Q255" s="55"/>
      <c r="R255" s="55"/>
    </row>
    <row r="256" s="10" customFormat="true" ht="26.1" hidden="false" customHeight="true" outlineLevel="0" collapsed="false">
      <c r="A256" s="177"/>
      <c r="B256" s="178"/>
      <c r="K256" s="55"/>
      <c r="L256" s="55"/>
      <c r="M256" s="55"/>
      <c r="N256" s="55"/>
      <c r="O256" s="55"/>
      <c r="P256" s="55"/>
      <c r="Q256" s="55"/>
      <c r="R256" s="55"/>
    </row>
    <row r="257" s="55" customFormat="true" ht="26.1" hidden="false" customHeight="true" outlineLevel="0" collapsed="false">
      <c r="A257" s="179"/>
      <c r="B257" s="18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</row>
    <row r="258" s="10" customFormat="true" ht="26.1" hidden="false" customHeight="true" outlineLevel="0" collapsed="false">
      <c r="A258" s="179"/>
      <c r="B258" s="179"/>
      <c r="K258" s="55"/>
      <c r="L258" s="55"/>
      <c r="M258" s="55"/>
      <c r="N258" s="55"/>
      <c r="O258" s="55"/>
      <c r="P258" s="55"/>
      <c r="Q258" s="55"/>
      <c r="R258" s="55"/>
    </row>
    <row r="259" s="55" customFormat="true" ht="26.1" hidden="false" customHeight="true" outlineLevel="0" collapsed="false">
      <c r="A259" s="175"/>
      <c r="B259" s="176"/>
      <c r="C259" s="10"/>
      <c r="D259" s="10"/>
      <c r="E259" s="10"/>
      <c r="F259" s="10"/>
      <c r="G259" s="10"/>
      <c r="H259" s="10"/>
      <c r="I259" s="10"/>
      <c r="J259" s="10"/>
    </row>
    <row r="260" s="55" customFormat="true" ht="26.1" hidden="false" customHeight="true" outlineLevel="0" collapsed="false">
      <c r="A260" s="175"/>
      <c r="B260" s="176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</row>
    <row r="261" s="10" customFormat="true" ht="26.1" hidden="false" customHeight="true" outlineLevel="0" collapsed="false">
      <c r="A261" s="175"/>
      <c r="B261" s="175"/>
      <c r="K261" s="55"/>
      <c r="L261" s="55"/>
      <c r="M261" s="55"/>
      <c r="N261" s="55"/>
      <c r="O261" s="55"/>
      <c r="P261" s="55"/>
      <c r="Q261" s="55"/>
      <c r="R261" s="55"/>
    </row>
    <row r="262" s="55" customFormat="true" ht="26.1" hidden="false" customHeight="true" outlineLevel="0" collapsed="false">
      <c r="A262" s="181"/>
      <c r="B262" s="182"/>
      <c r="C262" s="10"/>
      <c r="D262" s="10"/>
      <c r="E262" s="10"/>
      <c r="F262" s="10"/>
      <c r="G262" s="10"/>
      <c r="H262" s="10"/>
      <c r="I262" s="10"/>
      <c r="J262" s="10"/>
    </row>
    <row r="263" s="55" customFormat="true" ht="26.1" hidden="false" customHeight="true" outlineLevel="0" collapsed="false">
      <c r="A263" s="170"/>
      <c r="B263" s="171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</row>
    <row r="264" s="10" customFormat="true" ht="26.1" hidden="false" customHeight="true" outlineLevel="0" collapsed="false">
      <c r="A264" s="170"/>
      <c r="B264" s="170"/>
      <c r="K264" s="55"/>
      <c r="L264" s="55"/>
      <c r="M264" s="55"/>
      <c r="N264" s="55"/>
      <c r="O264" s="55"/>
      <c r="P264" s="55"/>
      <c r="Q264" s="55"/>
      <c r="R264" s="55"/>
    </row>
    <row r="265" s="55" customFormat="true" ht="26.1" hidden="false" customHeight="true" outlineLevel="0" collapsed="false">
      <c r="A265" s="183"/>
      <c r="B265" s="184"/>
      <c r="C265" s="10"/>
      <c r="D265" s="10"/>
      <c r="E265" s="10"/>
      <c r="F265" s="10"/>
      <c r="G265" s="10"/>
      <c r="H265" s="10"/>
      <c r="I265" s="10"/>
      <c r="J265" s="10"/>
    </row>
    <row r="266" s="55" customFormat="true" ht="26.1" hidden="false" customHeight="true" outlineLevel="0" collapsed="false">
      <c r="A266" s="173"/>
      <c r="B266" s="174"/>
      <c r="C266" s="10"/>
      <c r="D266" s="10"/>
      <c r="E266" s="10"/>
      <c r="F266" s="10"/>
      <c r="G266" s="10"/>
      <c r="H266" s="10"/>
      <c r="I266" s="10"/>
      <c r="J266" s="10"/>
    </row>
    <row r="267" s="10" customFormat="true" ht="26.1" hidden="false" customHeight="true" outlineLevel="0" collapsed="false">
      <c r="A267" s="173"/>
      <c r="B267" s="173"/>
      <c r="K267" s="55"/>
      <c r="L267" s="55"/>
      <c r="M267" s="55"/>
      <c r="N267" s="55"/>
      <c r="O267" s="55"/>
      <c r="P267" s="55"/>
      <c r="Q267" s="55"/>
      <c r="R267" s="55"/>
    </row>
    <row r="268" s="55" customFormat="true" ht="26.1" hidden="false" customHeight="true" outlineLevel="0" collapsed="false">
      <c r="A268" s="161"/>
      <c r="B268" s="162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</row>
    <row r="269" s="55" customFormat="true" ht="26.1" hidden="false" customHeight="true" outlineLevel="0" collapsed="false">
      <c r="A269" s="152"/>
      <c r="B269" s="153"/>
      <c r="C269" s="10"/>
      <c r="D269" s="10"/>
      <c r="E269" s="10"/>
      <c r="F269" s="10"/>
      <c r="G269" s="10"/>
      <c r="H269" s="10"/>
      <c r="I269" s="10"/>
      <c r="J269" s="10"/>
    </row>
    <row r="270" s="10" customFormat="true" ht="26.1" hidden="false" customHeight="true" outlineLevel="0" collapsed="false">
      <c r="A270" s="152"/>
      <c r="B270" s="153"/>
      <c r="K270" s="160"/>
      <c r="L270" s="160"/>
      <c r="M270" s="160"/>
      <c r="N270" s="160"/>
      <c r="O270" s="160"/>
      <c r="P270" s="160"/>
      <c r="Q270" s="160"/>
      <c r="R270" s="160"/>
    </row>
    <row r="271" s="55" customFormat="true" ht="26.1" hidden="false" customHeight="true" outlineLevel="0" collapsed="false">
      <c r="A271" s="152"/>
      <c r="B271" s="153"/>
      <c r="C271" s="10"/>
      <c r="D271" s="10"/>
      <c r="E271" s="10"/>
      <c r="F271" s="10"/>
      <c r="G271" s="10"/>
      <c r="H271" s="10"/>
      <c r="I271" s="10"/>
      <c r="J271" s="10"/>
    </row>
    <row r="272" s="55" customFormat="true" ht="26.1" hidden="false" customHeight="true" outlineLevel="0" collapsed="false">
      <c r="A272" s="152"/>
      <c r="B272" s="152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</row>
    <row r="273" s="55" customFormat="true" ht="33.75" hidden="false" customHeight="true" outlineLevel="0" collapsed="false">
      <c r="A273" s="152"/>
      <c r="B273" s="153"/>
      <c r="C273" s="10"/>
      <c r="D273" s="10"/>
      <c r="E273" s="10"/>
      <c r="F273" s="10"/>
      <c r="G273" s="10"/>
      <c r="H273" s="10"/>
      <c r="I273" s="10"/>
      <c r="J273" s="10"/>
    </row>
    <row r="274" s="55" customFormat="true" ht="33.75" hidden="false" customHeight="true" outlineLevel="0" collapsed="false">
      <c r="A274" s="161"/>
      <c r="B274" s="161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</row>
    <row r="275" s="10" customFormat="true" ht="26.1" hidden="false" customHeight="true" outlineLevel="0" collapsed="false">
      <c r="A275" s="152"/>
      <c r="B275" s="153"/>
    </row>
    <row r="276" s="55" customFormat="true" ht="26.1" hidden="false" customHeight="true" outlineLevel="0" collapsed="false">
      <c r="A276" s="152"/>
      <c r="B276" s="152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</row>
    <row r="277" s="160" customFormat="true" ht="26.1" hidden="false" customHeight="true" outlineLevel="0" collapsed="false">
      <c r="A277" s="152"/>
      <c r="B277" s="153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</row>
    <row r="278" s="55" customFormat="true" ht="33.75" hidden="false" customHeight="true" outlineLevel="0" collapsed="false">
      <c r="A278" s="152"/>
      <c r="B278" s="152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</row>
    <row r="279" s="10" customFormat="true" ht="29.25" hidden="false" customHeight="true" outlineLevel="0" collapsed="false">
      <c r="A279" s="152"/>
      <c r="B279" s="152"/>
    </row>
    <row r="280" s="55" customFormat="true" ht="43.5" hidden="false" customHeight="true" outlineLevel="0" collapsed="false">
      <c r="A280" s="152"/>
      <c r="B280" s="152"/>
      <c r="C280" s="10"/>
      <c r="D280" s="10"/>
      <c r="E280" s="10"/>
      <c r="F280" s="10"/>
      <c r="G280" s="10"/>
      <c r="H280" s="10"/>
      <c r="I280" s="10"/>
      <c r="J280" s="10"/>
    </row>
    <row r="281" s="10" customFormat="true" ht="26.1" hidden="false" customHeight="true" outlineLevel="0" collapsed="false">
      <c r="A281" s="152"/>
      <c r="B281" s="152"/>
      <c r="K281" s="55"/>
      <c r="L281" s="55"/>
      <c r="M281" s="55"/>
      <c r="N281" s="55"/>
      <c r="O281" s="55"/>
      <c r="P281" s="55"/>
      <c r="Q281" s="55"/>
      <c r="R281" s="55"/>
    </row>
    <row r="282" s="10" customFormat="true" ht="26.1" hidden="false" customHeight="true" outlineLevel="0" collapsed="false">
      <c r="A282" s="152"/>
      <c r="B282" s="152"/>
      <c r="K282" s="55"/>
      <c r="L282" s="55"/>
      <c r="M282" s="55"/>
      <c r="N282" s="55"/>
      <c r="O282" s="55"/>
      <c r="P282" s="55"/>
      <c r="Q282" s="55"/>
      <c r="R282" s="55"/>
    </row>
    <row r="283" s="10" customFormat="true" ht="26.1" hidden="false" customHeight="true" outlineLevel="0" collapsed="false">
      <c r="A283" s="152"/>
      <c r="B283" s="152"/>
      <c r="K283" s="58"/>
      <c r="L283" s="58"/>
      <c r="M283" s="58"/>
      <c r="N283" s="58"/>
      <c r="O283" s="58"/>
      <c r="P283" s="58"/>
      <c r="Q283" s="58"/>
      <c r="R283" s="58"/>
    </row>
    <row r="284" s="10" customFormat="true" ht="26.1" hidden="false" customHeight="true" outlineLevel="0" collapsed="false">
      <c r="A284" s="152"/>
      <c r="B284" s="153"/>
      <c r="K284" s="55"/>
      <c r="L284" s="55"/>
      <c r="M284" s="55"/>
      <c r="N284" s="55"/>
      <c r="O284" s="55"/>
      <c r="P284" s="55"/>
      <c r="Q284" s="55"/>
      <c r="R284" s="55"/>
    </row>
    <row r="285" s="10" customFormat="true" ht="26.1" hidden="false" customHeight="true" outlineLevel="0" collapsed="false">
      <c r="A285" s="152"/>
      <c r="B285" s="153"/>
    </row>
    <row r="286" s="10" customFormat="true" ht="26.1" hidden="false" customHeight="true" outlineLevel="0" collapsed="false">
      <c r="A286" s="161"/>
      <c r="B286" s="162"/>
      <c r="K286" s="55"/>
      <c r="L286" s="55"/>
      <c r="M286" s="55"/>
      <c r="N286" s="55"/>
      <c r="O286" s="55"/>
      <c r="P286" s="55"/>
      <c r="Q286" s="55"/>
      <c r="R286" s="55"/>
    </row>
    <row r="287" s="55" customFormat="true" ht="26.1" hidden="false" customHeight="true" outlineLevel="0" collapsed="false">
      <c r="A287" s="161"/>
      <c r="B287" s="162"/>
      <c r="C287" s="10"/>
      <c r="D287" s="10"/>
      <c r="E287" s="10"/>
      <c r="F287" s="10"/>
      <c r="G287" s="10"/>
      <c r="H287" s="10"/>
      <c r="I287" s="10"/>
      <c r="J287" s="10"/>
    </row>
    <row r="288" s="55" customFormat="true" ht="26.1" hidden="false" customHeight="true" outlineLevel="0" collapsed="false">
      <c r="A288" s="161"/>
      <c r="B288" s="162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</row>
    <row r="289" s="55" customFormat="true" ht="26.1" hidden="false" customHeight="true" outlineLevel="0" collapsed="false">
      <c r="A289" s="161"/>
      <c r="B289" s="161"/>
      <c r="C289" s="10"/>
      <c r="D289" s="10"/>
      <c r="E289" s="10"/>
      <c r="F289" s="10"/>
      <c r="G289" s="10"/>
      <c r="H289" s="10"/>
      <c r="I289" s="10"/>
      <c r="J289" s="10"/>
    </row>
    <row r="290" s="58" customFormat="true" ht="26.1" hidden="false" customHeight="true" outlineLevel="0" collapsed="false">
      <c r="A290" s="161"/>
      <c r="B290" s="162"/>
      <c r="C290" s="10"/>
      <c r="D290" s="10"/>
      <c r="E290" s="10"/>
      <c r="F290" s="10"/>
      <c r="G290" s="10"/>
      <c r="H290" s="10"/>
      <c r="I290" s="10"/>
      <c r="J290" s="10"/>
      <c r="K290" s="55"/>
      <c r="L290" s="55"/>
      <c r="M290" s="55"/>
      <c r="N290" s="55"/>
      <c r="O290" s="55"/>
      <c r="P290" s="55"/>
      <c r="Q290" s="55"/>
      <c r="R290" s="55"/>
    </row>
    <row r="291" s="55" customFormat="true" ht="26.1" hidden="false" customHeight="true" outlineLevel="0" collapsed="false">
      <c r="A291" s="161"/>
      <c r="B291" s="162"/>
      <c r="C291" s="10"/>
      <c r="D291" s="10"/>
      <c r="E291" s="10"/>
      <c r="F291" s="10"/>
      <c r="G291" s="10"/>
      <c r="H291" s="10"/>
      <c r="I291" s="10"/>
      <c r="J291" s="10"/>
    </row>
    <row r="292" s="10" customFormat="true" ht="26.1" hidden="false" customHeight="true" outlineLevel="0" collapsed="false">
      <c r="A292" s="185"/>
      <c r="B292" s="185"/>
      <c r="K292" s="55"/>
      <c r="L292" s="55"/>
      <c r="M292" s="55"/>
      <c r="N292" s="55"/>
      <c r="O292" s="55"/>
      <c r="P292" s="55"/>
      <c r="Q292" s="55"/>
      <c r="R292" s="55"/>
    </row>
    <row r="293" s="55" customFormat="true" ht="26.1" hidden="false" customHeight="true" outlineLevel="0" collapsed="false">
      <c r="A293" s="185"/>
      <c r="B293" s="186"/>
      <c r="C293" s="10"/>
      <c r="D293" s="10"/>
      <c r="E293" s="10"/>
      <c r="F293" s="10"/>
      <c r="G293" s="10"/>
      <c r="H293" s="10"/>
      <c r="I293" s="10"/>
      <c r="J293" s="10"/>
    </row>
    <row r="294" s="55" customFormat="true" ht="26.1" hidden="false" customHeight="true" outlineLevel="0" collapsed="false">
      <c r="A294" s="161"/>
      <c r="B294" s="162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</row>
    <row r="295" s="10" customFormat="true" ht="26.1" hidden="false" customHeight="true" outlineLevel="0" collapsed="false">
      <c r="A295" s="161"/>
      <c r="B295" s="162"/>
    </row>
    <row r="296" s="55" customFormat="true" ht="26.1" hidden="false" customHeight="true" outlineLevel="0" collapsed="false">
      <c r="A296" s="161"/>
      <c r="B296" s="162"/>
      <c r="C296" s="10"/>
      <c r="D296" s="10"/>
      <c r="E296" s="10"/>
      <c r="F296" s="10"/>
      <c r="G296" s="10"/>
      <c r="H296" s="10"/>
      <c r="I296" s="10"/>
      <c r="J296" s="10"/>
    </row>
    <row r="297" s="55" customFormat="true" ht="26.1" hidden="false" customHeight="true" outlineLevel="0" collapsed="false">
      <c r="A297" s="161"/>
      <c r="B297" s="162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</row>
    <row r="298" s="55" customFormat="true" ht="26.1" hidden="false" customHeight="true" outlineLevel="0" collapsed="false">
      <c r="A298" s="161"/>
      <c r="B298" s="161"/>
      <c r="C298" s="10"/>
      <c r="D298" s="10"/>
      <c r="E298" s="10"/>
      <c r="F298" s="10"/>
      <c r="G298" s="10"/>
      <c r="H298" s="10"/>
      <c r="I298" s="10"/>
      <c r="J298" s="10"/>
    </row>
    <row r="299" s="55" customFormat="true" ht="26.1" hidden="false" customHeight="true" outlineLevel="0" collapsed="false">
      <c r="A299" s="161"/>
      <c r="B299" s="161"/>
      <c r="C299" s="10"/>
      <c r="D299" s="10"/>
      <c r="E299" s="10"/>
      <c r="F299" s="10"/>
      <c r="G299" s="10"/>
      <c r="H299" s="10"/>
      <c r="I299" s="10"/>
      <c r="J299" s="10"/>
      <c r="K299" s="165" t="e">
        <f aca="false">#REF!</f>
        <v>#REF!</v>
      </c>
    </row>
    <row r="300" s="55" customFormat="true" ht="26.1" hidden="false" customHeight="true" outlineLevel="0" collapsed="false">
      <c r="A300" s="161"/>
      <c r="B300" s="162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</row>
    <row r="301" s="10" customFormat="true" ht="26.1" hidden="false" customHeight="true" outlineLevel="0" collapsed="false">
      <c r="A301" s="161"/>
      <c r="B301" s="161"/>
    </row>
    <row r="302" s="10" customFormat="true" ht="29.25" hidden="false" customHeight="true" outlineLevel="0" collapsed="false">
      <c r="A302" s="161"/>
      <c r="B302" s="162"/>
      <c r="K302" s="55"/>
      <c r="L302" s="55"/>
      <c r="M302" s="55"/>
      <c r="N302" s="55"/>
      <c r="O302" s="55"/>
      <c r="P302" s="55"/>
      <c r="Q302" s="55"/>
      <c r="R302" s="55"/>
    </row>
    <row r="303" s="55" customFormat="true" ht="26.1" hidden="false" customHeight="true" outlineLevel="0" collapsed="false">
      <c r="A303" s="161"/>
      <c r="B303" s="162"/>
      <c r="C303" s="10"/>
      <c r="D303" s="10"/>
      <c r="E303" s="10"/>
      <c r="F303" s="10"/>
      <c r="G303" s="10"/>
      <c r="H303" s="10"/>
      <c r="I303" s="10"/>
      <c r="J303" s="10"/>
    </row>
    <row r="304" s="10" customFormat="true" ht="26.1" hidden="false" customHeight="true" outlineLevel="0" collapsed="false">
      <c r="A304" s="161"/>
      <c r="B304" s="161"/>
      <c r="K304" s="55"/>
      <c r="L304" s="55"/>
      <c r="M304" s="55"/>
      <c r="N304" s="55"/>
      <c r="O304" s="55"/>
      <c r="P304" s="55"/>
      <c r="Q304" s="55"/>
      <c r="R304" s="55"/>
    </row>
    <row r="305" s="55" customFormat="true" ht="26.1" hidden="false" customHeight="true" outlineLevel="0" collapsed="false">
      <c r="A305" s="161"/>
      <c r="B305" s="161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</row>
    <row r="306" s="55" customFormat="true" ht="26.1" hidden="false" customHeight="true" outlineLevel="0" collapsed="false">
      <c r="A306" s="161"/>
      <c r="B306" s="162"/>
      <c r="C306" s="10"/>
      <c r="D306" s="10"/>
      <c r="E306" s="10"/>
      <c r="F306" s="10"/>
      <c r="G306" s="10"/>
      <c r="H306" s="10"/>
      <c r="I306" s="10"/>
      <c r="J306" s="10"/>
    </row>
    <row r="307" s="10" customFormat="true" ht="26.1" hidden="false" customHeight="true" outlineLevel="0" collapsed="false">
      <c r="A307" s="161"/>
      <c r="B307" s="162"/>
    </row>
    <row r="308" s="10" customFormat="true" ht="26.1" hidden="false" customHeight="true" outlineLevel="0" collapsed="false">
      <c r="A308" s="161"/>
      <c r="B308" s="162"/>
      <c r="K308" s="55"/>
      <c r="L308" s="55"/>
      <c r="M308" s="55"/>
      <c r="N308" s="55"/>
      <c r="O308" s="55"/>
      <c r="P308" s="55"/>
      <c r="Q308" s="55"/>
      <c r="R308" s="55"/>
    </row>
    <row r="309" s="55" customFormat="true" ht="26.1" hidden="false" customHeight="true" outlineLevel="0" collapsed="false">
      <c r="A309" s="161"/>
      <c r="B309" s="161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</row>
    <row r="310" s="55" customFormat="true" ht="30.75" hidden="false" customHeight="true" outlineLevel="0" collapsed="false">
      <c r="A310" s="161"/>
      <c r="B310" s="162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</row>
    <row r="311" s="55" customFormat="true" ht="26.1" hidden="false" customHeight="true" outlineLevel="0" collapsed="false">
      <c r="A311" s="161"/>
      <c r="B311" s="161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</row>
    <row r="312" s="10" customFormat="true" ht="26.1" hidden="false" customHeight="true" outlineLevel="0" collapsed="false">
      <c r="A312" s="161"/>
      <c r="B312" s="162"/>
      <c r="K312" s="55"/>
      <c r="L312" s="55"/>
      <c r="M312" s="55"/>
      <c r="N312" s="55"/>
      <c r="O312" s="55"/>
      <c r="P312" s="55"/>
      <c r="Q312" s="55"/>
      <c r="R312" s="55"/>
    </row>
    <row r="313" s="55" customFormat="true" ht="26.1" hidden="false" customHeight="true" outlineLevel="0" collapsed="false">
      <c r="A313" s="161"/>
      <c r="B313" s="161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</row>
    <row r="314" s="10" customFormat="true" ht="26.1" hidden="false" customHeight="true" outlineLevel="0" collapsed="false">
      <c r="A314" s="161"/>
      <c r="B314" s="161"/>
      <c r="K314" s="55"/>
      <c r="L314" s="55"/>
      <c r="M314" s="55"/>
      <c r="N314" s="55"/>
      <c r="O314" s="55"/>
      <c r="P314" s="55"/>
      <c r="Q314" s="55"/>
      <c r="R314" s="55"/>
    </row>
    <row r="315" s="55" customFormat="true" ht="26.1" hidden="false" customHeight="true" outlineLevel="0" collapsed="false">
      <c r="A315" s="161"/>
      <c r="B315" s="161"/>
      <c r="C315" s="10"/>
      <c r="D315" s="10"/>
      <c r="E315" s="10"/>
      <c r="F315" s="10"/>
      <c r="G315" s="10"/>
      <c r="H315" s="10"/>
      <c r="I315" s="10"/>
      <c r="J315" s="10"/>
    </row>
    <row r="316" s="10" customFormat="true" ht="26.1" hidden="false" customHeight="true" outlineLevel="0" collapsed="false">
      <c r="A316" s="161"/>
      <c r="B316" s="162"/>
    </row>
    <row r="317" s="10" customFormat="true" ht="26.1" hidden="false" customHeight="true" outlineLevel="0" collapsed="false">
      <c r="A317" s="161"/>
      <c r="B317" s="161"/>
      <c r="K317" s="55"/>
      <c r="L317" s="55"/>
      <c r="M317" s="55"/>
      <c r="N317" s="55"/>
      <c r="O317" s="55"/>
      <c r="P317" s="55"/>
      <c r="Q317" s="55"/>
      <c r="R317" s="55"/>
    </row>
    <row r="318" s="10" customFormat="true" ht="26.1" hidden="false" customHeight="true" outlineLevel="0" collapsed="false">
      <c r="A318" s="161"/>
      <c r="B318" s="162"/>
      <c r="K318" s="55"/>
      <c r="L318" s="55"/>
      <c r="M318" s="55"/>
      <c r="N318" s="55"/>
      <c r="O318" s="55"/>
      <c r="P318" s="55"/>
      <c r="Q318" s="55"/>
      <c r="R318" s="55"/>
    </row>
    <row r="319" s="55" customFormat="true" ht="26.1" hidden="false" customHeight="true" outlineLevel="0" collapsed="false">
      <c r="A319" s="161"/>
      <c r="B319" s="162"/>
      <c r="C319" s="10"/>
      <c r="D319" s="10"/>
      <c r="E319" s="10"/>
      <c r="F319" s="10"/>
      <c r="G319" s="10"/>
      <c r="H319" s="10"/>
      <c r="I319" s="10"/>
      <c r="J319" s="10"/>
    </row>
    <row r="320" s="10" customFormat="true" ht="26.1" hidden="false" customHeight="true" outlineLevel="0" collapsed="false">
      <c r="A320" s="161"/>
      <c r="B320" s="161"/>
    </row>
    <row r="321" s="55" customFormat="true" ht="26.1" hidden="false" customHeight="true" outlineLevel="0" collapsed="false">
      <c r="A321" s="161"/>
      <c r="B321" s="162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</row>
    <row r="322" s="55" customFormat="true" ht="40.5" hidden="false" customHeight="true" outlineLevel="0" collapsed="false">
      <c r="A322" s="161"/>
      <c r="B322" s="162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</row>
    <row r="323" s="10" customFormat="true" ht="40.5" hidden="false" customHeight="true" outlineLevel="0" collapsed="false">
      <c r="A323" s="161"/>
      <c r="B323" s="162"/>
      <c r="K323" s="55"/>
      <c r="L323" s="55"/>
      <c r="M323" s="55"/>
      <c r="N323" s="55"/>
      <c r="O323" s="55"/>
      <c r="P323" s="55"/>
      <c r="Q323" s="55"/>
      <c r="R323" s="55"/>
    </row>
    <row r="324" s="55" customFormat="true" ht="26.1" hidden="false" customHeight="true" outlineLevel="0" collapsed="false">
      <c r="A324" s="161"/>
      <c r="B324" s="161"/>
      <c r="C324" s="10"/>
      <c r="D324" s="10"/>
      <c r="E324" s="10"/>
      <c r="F324" s="10"/>
      <c r="G324" s="10"/>
      <c r="H324" s="10"/>
      <c r="I324" s="10"/>
      <c r="J324" s="10"/>
    </row>
    <row r="325" s="55" customFormat="true" ht="26.1" hidden="false" customHeight="true" outlineLevel="0" collapsed="false">
      <c r="A325" s="161"/>
      <c r="B325" s="161"/>
      <c r="C325" s="10"/>
      <c r="D325" s="10"/>
      <c r="E325" s="10"/>
      <c r="F325" s="10"/>
      <c r="G325" s="10"/>
      <c r="H325" s="10"/>
      <c r="I325" s="10"/>
      <c r="J325" s="10"/>
    </row>
    <row r="326" s="55" customFormat="true" ht="26.1" hidden="false" customHeight="true" outlineLevel="0" collapsed="false">
      <c r="A326" s="161"/>
      <c r="B326" s="161"/>
      <c r="C326" s="10"/>
      <c r="D326" s="10"/>
      <c r="E326" s="10"/>
      <c r="F326" s="10"/>
      <c r="G326" s="10"/>
      <c r="H326" s="10"/>
      <c r="I326" s="10"/>
      <c r="J326" s="10"/>
    </row>
    <row r="327" s="10" customFormat="true" ht="26.1" hidden="false" customHeight="true" outlineLevel="0" collapsed="false">
      <c r="A327" s="161"/>
      <c r="B327" s="162"/>
      <c r="K327" s="55"/>
      <c r="L327" s="55"/>
      <c r="M327" s="55"/>
      <c r="N327" s="55"/>
      <c r="O327" s="55"/>
      <c r="P327" s="55"/>
      <c r="Q327" s="55"/>
      <c r="R327" s="55"/>
    </row>
    <row r="328" s="10" customFormat="true" ht="33.75" hidden="false" customHeight="true" outlineLevel="0" collapsed="false">
      <c r="A328" s="161"/>
      <c r="B328" s="162"/>
      <c r="K328" s="55"/>
      <c r="L328" s="55"/>
      <c r="M328" s="55"/>
      <c r="N328" s="55"/>
      <c r="O328" s="55"/>
      <c r="P328" s="55"/>
      <c r="Q328" s="55"/>
      <c r="R328" s="55"/>
    </row>
    <row r="329" s="10" customFormat="true" ht="33.75" hidden="false" customHeight="true" outlineLevel="0" collapsed="false">
      <c r="A329" s="152"/>
      <c r="B329" s="153"/>
      <c r="K329" s="55"/>
      <c r="L329" s="55"/>
      <c r="M329" s="55"/>
      <c r="N329" s="55"/>
      <c r="O329" s="55"/>
      <c r="P329" s="55"/>
      <c r="Q329" s="55"/>
      <c r="R329" s="55"/>
    </row>
    <row r="330" s="55" customFormat="true" ht="33.75" hidden="false" customHeight="true" outlineLevel="0" collapsed="false">
      <c r="A330" s="152"/>
      <c r="B330" s="153"/>
      <c r="C330" s="10"/>
      <c r="D330" s="10"/>
      <c r="E330" s="10"/>
      <c r="F330" s="10"/>
      <c r="G330" s="10"/>
      <c r="H330" s="10"/>
      <c r="I330" s="10"/>
      <c r="J330" s="10"/>
    </row>
    <row r="331" s="55" customFormat="true" ht="26.1" hidden="false" customHeight="true" outlineLevel="0" collapsed="false">
      <c r="A331" s="152"/>
      <c r="B331" s="153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</row>
    <row r="332" s="55" customFormat="true" ht="26.1" hidden="false" customHeight="true" outlineLevel="0" collapsed="false">
      <c r="A332" s="152"/>
      <c r="B332" s="153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</row>
    <row r="333" s="55" customFormat="true" ht="26.1" hidden="false" customHeight="true" outlineLevel="0" collapsed="false">
      <c r="A333" s="187"/>
      <c r="B333" s="188"/>
      <c r="C333" s="10"/>
      <c r="D333" s="10"/>
      <c r="E333" s="10"/>
      <c r="F333" s="10"/>
      <c r="G333" s="10"/>
      <c r="H333" s="10"/>
      <c r="I333" s="189"/>
      <c r="J333" s="189"/>
      <c r="K333" s="10"/>
      <c r="L333" s="10"/>
      <c r="M333" s="10"/>
      <c r="N333" s="10"/>
      <c r="O333" s="10"/>
      <c r="P333" s="10"/>
      <c r="Q333" s="10"/>
      <c r="R333" s="10"/>
    </row>
    <row r="334" s="55" customFormat="true" ht="26.1" hidden="false" customHeight="true" outlineLevel="0" collapsed="false">
      <c r="A334" s="187"/>
      <c r="B334" s="188"/>
      <c r="C334" s="10"/>
      <c r="D334" s="10"/>
      <c r="E334" s="10"/>
      <c r="F334" s="10"/>
      <c r="G334" s="10"/>
      <c r="H334" s="10"/>
      <c r="I334" s="10"/>
      <c r="J334" s="10"/>
    </row>
    <row r="335" s="55" customFormat="true" ht="26.1" hidden="false" customHeight="true" outlineLevel="0" collapsed="false">
      <c r="A335" s="161"/>
      <c r="B335" s="161"/>
      <c r="C335" s="10"/>
      <c r="D335" s="10"/>
      <c r="E335" s="10"/>
      <c r="F335" s="10"/>
      <c r="G335" s="10"/>
      <c r="H335" s="10"/>
      <c r="I335" s="10"/>
      <c r="J335" s="10"/>
    </row>
    <row r="336" s="55" customFormat="true" ht="26.1" hidden="false" customHeight="true" outlineLevel="0" collapsed="false">
      <c r="A336" s="152"/>
      <c r="B336" s="152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</row>
    <row r="337" s="55" customFormat="true" ht="26.1" hidden="false" customHeight="true" outlineLevel="0" collapsed="false">
      <c r="A337" s="152"/>
      <c r="B337" s="152"/>
      <c r="C337" s="189"/>
      <c r="D337" s="189"/>
      <c r="E337" s="189"/>
      <c r="F337" s="189"/>
      <c r="G337" s="189"/>
      <c r="H337" s="189"/>
      <c r="I337" s="10"/>
      <c r="J337" s="10"/>
    </row>
    <row r="338" s="10" customFormat="true" ht="26.1" hidden="false" customHeight="true" outlineLevel="0" collapsed="false">
      <c r="A338" s="152"/>
      <c r="B338" s="153"/>
    </row>
    <row r="339" s="10" customFormat="true" ht="28.5" hidden="false" customHeight="true" outlineLevel="0" collapsed="false">
      <c r="A339" s="152"/>
      <c r="B339" s="153"/>
    </row>
    <row r="340" s="10" customFormat="true" ht="32.25" hidden="false" customHeight="true" outlineLevel="0" collapsed="false">
      <c r="A340" s="152"/>
      <c r="B340" s="152"/>
    </row>
    <row r="341" s="55" customFormat="true" ht="26.1" hidden="false" customHeight="true" outlineLevel="0" collapsed="false">
      <c r="A341" s="152"/>
      <c r="B341" s="153"/>
      <c r="C341" s="10"/>
      <c r="D341" s="10"/>
      <c r="E341" s="10"/>
      <c r="F341" s="10"/>
      <c r="G341" s="10"/>
      <c r="H341" s="10"/>
      <c r="I341" s="10"/>
      <c r="J341" s="10"/>
    </row>
    <row r="342" s="55" customFormat="true" ht="26.1" hidden="false" customHeight="true" outlineLevel="0" collapsed="false">
      <c r="A342" s="152"/>
      <c r="B342" s="152"/>
      <c r="C342" s="10"/>
      <c r="D342" s="10"/>
      <c r="E342" s="10"/>
      <c r="F342" s="10"/>
      <c r="G342" s="10"/>
      <c r="H342" s="10"/>
      <c r="I342" s="10"/>
      <c r="J342" s="10"/>
    </row>
    <row r="343" s="10" customFormat="true" ht="26.1" hidden="false" customHeight="true" outlineLevel="0" collapsed="false">
      <c r="A343" s="152"/>
      <c r="B343" s="152"/>
    </row>
    <row r="344" s="55" customFormat="true" ht="26.1" hidden="false" customHeight="true" outlineLevel="0" collapsed="false">
      <c r="A344" s="152"/>
      <c r="B344" s="152"/>
      <c r="C344" s="10"/>
      <c r="D344" s="10"/>
      <c r="E344" s="10"/>
      <c r="F344" s="10"/>
      <c r="G344" s="10"/>
      <c r="H344" s="10"/>
      <c r="I344" s="10"/>
      <c r="J344" s="10"/>
    </row>
    <row r="345" s="10" customFormat="true" ht="26.1" hidden="false" customHeight="true" outlineLevel="0" collapsed="false">
      <c r="A345" s="152"/>
      <c r="B345" s="153"/>
      <c r="K345" s="55"/>
      <c r="L345" s="55"/>
      <c r="M345" s="55"/>
      <c r="N345" s="55"/>
      <c r="O345" s="55"/>
      <c r="P345" s="55"/>
      <c r="Q345" s="55"/>
      <c r="R345" s="55"/>
    </row>
    <row r="346" s="10" customFormat="true" ht="26.1" hidden="false" customHeight="true" outlineLevel="0" collapsed="false">
      <c r="A346" s="152"/>
      <c r="B346" s="153"/>
      <c r="K346" s="58"/>
      <c r="L346" s="58"/>
      <c r="M346" s="58"/>
      <c r="N346" s="58"/>
      <c r="O346" s="58"/>
      <c r="P346" s="58"/>
      <c r="Q346" s="58"/>
      <c r="R346" s="58"/>
    </row>
    <row r="347" s="10" customFormat="true" ht="26.1" hidden="false" customHeight="true" outlineLevel="0" collapsed="false">
      <c r="A347" s="152"/>
      <c r="B347" s="152"/>
      <c r="K347" s="55"/>
      <c r="L347" s="55"/>
      <c r="M347" s="55"/>
      <c r="N347" s="55"/>
      <c r="O347" s="55"/>
      <c r="P347" s="55"/>
      <c r="Q347" s="55"/>
      <c r="R347" s="55"/>
    </row>
    <row r="348" s="55" customFormat="true" ht="26.1" hidden="false" customHeight="true" outlineLevel="0" collapsed="false">
      <c r="A348" s="190"/>
      <c r="B348" s="191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</row>
    <row r="349" s="55" customFormat="true" ht="26.1" hidden="false" customHeight="true" outlineLevel="0" collapsed="false">
      <c r="A349" s="158"/>
      <c r="B349" s="159"/>
      <c r="C349" s="10"/>
      <c r="D349" s="10"/>
      <c r="E349" s="10"/>
      <c r="F349" s="10"/>
      <c r="G349" s="10"/>
      <c r="H349" s="10"/>
      <c r="I349" s="10"/>
      <c r="J349" s="10"/>
    </row>
    <row r="350" s="10" customFormat="true" ht="26.1" hidden="false" customHeight="true" outlineLevel="0" collapsed="false">
      <c r="A350" s="185"/>
      <c r="B350" s="186"/>
    </row>
    <row r="351" s="55" customFormat="true" ht="26.1" hidden="false" customHeight="true" outlineLevel="0" collapsed="false">
      <c r="A351" s="158"/>
      <c r="B351" s="159"/>
      <c r="C351" s="10"/>
      <c r="D351" s="10"/>
      <c r="E351" s="10"/>
      <c r="F351" s="10"/>
      <c r="G351" s="10"/>
      <c r="H351" s="10"/>
      <c r="I351" s="10"/>
      <c r="J351" s="10"/>
    </row>
    <row r="352" s="55" customFormat="true" ht="26.1" hidden="false" customHeight="true" outlineLevel="0" collapsed="false">
      <c r="A352" s="158"/>
      <c r="B352" s="158"/>
      <c r="C352" s="10"/>
      <c r="D352" s="10"/>
      <c r="E352" s="10"/>
      <c r="F352" s="10"/>
      <c r="G352" s="10"/>
      <c r="H352" s="10"/>
      <c r="I352" s="10"/>
      <c r="J352" s="10"/>
    </row>
    <row r="353" s="58" customFormat="true" ht="31.5" hidden="false" customHeight="true" outlineLevel="0" collapsed="false">
      <c r="A353" s="192"/>
      <c r="B353" s="193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</row>
    <row r="354" s="55" customFormat="true" ht="26.1" hidden="false" customHeight="true" outlineLevel="0" collapsed="false">
      <c r="A354" s="161"/>
      <c r="B354" s="161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</row>
    <row r="355" s="10" customFormat="true" ht="26.1" hidden="false" customHeight="true" outlineLevel="0" collapsed="false">
      <c r="A355" s="185"/>
      <c r="B355" s="186"/>
    </row>
    <row r="356" s="55" customFormat="true" ht="26.1" hidden="false" customHeight="true" outlineLevel="0" collapsed="false">
      <c r="A356" s="185"/>
      <c r="B356" s="186"/>
      <c r="C356" s="10"/>
      <c r="D356" s="10"/>
      <c r="E356" s="10"/>
      <c r="F356" s="10"/>
      <c r="G356" s="10"/>
      <c r="H356" s="10"/>
      <c r="I356" s="10"/>
      <c r="J356" s="10"/>
      <c r="K356" s="160"/>
      <c r="L356" s="160"/>
      <c r="M356" s="160"/>
      <c r="N356" s="160"/>
      <c r="O356" s="160"/>
      <c r="P356" s="160"/>
      <c r="Q356" s="160"/>
      <c r="R356" s="160"/>
    </row>
    <row r="357" s="10" customFormat="true" ht="26.1" hidden="false" customHeight="true" outlineLevel="0" collapsed="false">
      <c r="A357" s="185"/>
      <c r="B357" s="185"/>
      <c r="K357" s="160"/>
      <c r="L357" s="160"/>
      <c r="M357" s="160"/>
      <c r="N357" s="160"/>
      <c r="O357" s="160"/>
      <c r="P357" s="160"/>
      <c r="Q357" s="160"/>
      <c r="R357" s="160"/>
    </row>
    <row r="358" s="55" customFormat="true" ht="42.75" hidden="false" customHeight="true" outlineLevel="0" collapsed="false">
      <c r="A358" s="161"/>
      <c r="B358" s="161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</row>
    <row r="359" s="55" customFormat="true" ht="43.5" hidden="false" customHeight="true" outlineLevel="0" collapsed="false">
      <c r="A359" s="161"/>
      <c r="B359" s="161"/>
      <c r="C359" s="10"/>
      <c r="D359" s="10"/>
      <c r="E359" s="10"/>
      <c r="F359" s="10"/>
      <c r="G359" s="10"/>
      <c r="H359" s="10"/>
      <c r="I359" s="10"/>
      <c r="J359" s="10"/>
    </row>
    <row r="360" s="10" customFormat="true" ht="26.1" hidden="false" customHeight="true" outlineLevel="0" collapsed="false">
      <c r="A360" s="185"/>
      <c r="B360" s="185"/>
      <c r="K360" s="55"/>
      <c r="L360" s="55"/>
      <c r="M360" s="55"/>
      <c r="N360" s="55"/>
      <c r="O360" s="55"/>
      <c r="P360" s="55"/>
      <c r="Q360" s="55"/>
      <c r="R360" s="55"/>
    </row>
    <row r="361" s="10" customFormat="true" ht="26.1" hidden="false" customHeight="true" outlineLevel="0" collapsed="false">
      <c r="A361" s="185"/>
      <c r="B361" s="185"/>
      <c r="K361" s="55"/>
      <c r="L361" s="55"/>
      <c r="M361" s="55"/>
      <c r="N361" s="55"/>
      <c r="O361" s="55"/>
      <c r="P361" s="55"/>
      <c r="Q361" s="55"/>
      <c r="R361" s="55"/>
    </row>
    <row r="362" s="10" customFormat="true" ht="26.1" hidden="false" customHeight="true" outlineLevel="0" collapsed="false">
      <c r="A362" s="161"/>
      <c r="B362" s="161"/>
      <c r="K362" s="55"/>
      <c r="L362" s="55"/>
      <c r="M362" s="55"/>
      <c r="N362" s="55"/>
      <c r="O362" s="55"/>
      <c r="P362" s="55"/>
      <c r="Q362" s="55"/>
      <c r="R362" s="55"/>
    </row>
    <row r="363" s="160" customFormat="true" ht="26.1" hidden="false" customHeight="true" outlineLevel="0" collapsed="false">
      <c r="A363" s="161"/>
      <c r="B363" s="162"/>
      <c r="C363" s="10"/>
      <c r="D363" s="10"/>
      <c r="E363" s="10"/>
      <c r="F363" s="10"/>
      <c r="G363" s="10"/>
      <c r="H363" s="10"/>
      <c r="I363" s="10"/>
      <c r="J363" s="10"/>
      <c r="K363" s="55"/>
      <c r="L363" s="55"/>
      <c r="M363" s="55"/>
      <c r="N363" s="55"/>
      <c r="O363" s="55"/>
      <c r="P363" s="55"/>
      <c r="Q363" s="55"/>
      <c r="R363" s="55"/>
    </row>
    <row r="364" s="160" customFormat="true" ht="26.1" hidden="false" customHeight="true" outlineLevel="0" collapsed="false">
      <c r="A364" s="161"/>
      <c r="B364" s="162"/>
      <c r="C364" s="10"/>
      <c r="D364" s="10"/>
      <c r="E364" s="10"/>
      <c r="F364" s="10"/>
      <c r="G364" s="10"/>
      <c r="H364" s="10"/>
      <c r="I364" s="10"/>
      <c r="J364" s="10"/>
      <c r="K364" s="55"/>
      <c r="L364" s="55"/>
      <c r="M364" s="55"/>
      <c r="N364" s="55"/>
      <c r="O364" s="55"/>
      <c r="P364" s="55"/>
      <c r="Q364" s="55"/>
      <c r="R364" s="55"/>
    </row>
    <row r="365" s="10" customFormat="true" ht="26.1" hidden="false" customHeight="true" outlineLevel="0" collapsed="false">
      <c r="A365" s="161"/>
      <c r="B365" s="162"/>
      <c r="K365" s="55"/>
      <c r="L365" s="55"/>
      <c r="M365" s="55"/>
      <c r="N365" s="55"/>
      <c r="O365" s="55"/>
      <c r="P365" s="55"/>
      <c r="Q365" s="55"/>
      <c r="R365" s="55"/>
    </row>
    <row r="366" s="55" customFormat="true" ht="26.1" hidden="false" customHeight="true" outlineLevel="0" collapsed="false">
      <c r="A366" s="161"/>
      <c r="B366" s="162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</row>
    <row r="367" s="55" customFormat="true" ht="26.1" hidden="false" customHeight="true" outlineLevel="0" collapsed="false">
      <c r="A367" s="161"/>
      <c r="B367" s="162"/>
      <c r="C367" s="10"/>
      <c r="D367" s="10"/>
      <c r="E367" s="10"/>
      <c r="F367" s="10"/>
      <c r="G367" s="10"/>
      <c r="H367" s="10"/>
      <c r="I367" s="10"/>
      <c r="J367" s="10"/>
    </row>
    <row r="368" s="55" customFormat="true" ht="26.1" hidden="false" customHeight="true" outlineLevel="0" collapsed="false">
      <c r="A368" s="161"/>
      <c r="B368" s="162"/>
      <c r="C368" s="10"/>
      <c r="D368" s="10"/>
      <c r="E368" s="10"/>
      <c r="F368" s="10"/>
      <c r="G368" s="10"/>
      <c r="H368" s="10"/>
      <c r="I368" s="10"/>
      <c r="J368" s="10"/>
    </row>
    <row r="369" s="55" customFormat="true" ht="26.1" hidden="false" customHeight="true" outlineLevel="0" collapsed="false">
      <c r="A369" s="161"/>
      <c r="B369" s="162"/>
      <c r="C369" s="10"/>
      <c r="D369" s="10"/>
      <c r="E369" s="10"/>
      <c r="F369" s="10"/>
      <c r="G369" s="10"/>
      <c r="H369" s="10"/>
      <c r="I369" s="10"/>
      <c r="J369" s="10"/>
    </row>
    <row r="370" s="55" customFormat="true" ht="26.1" hidden="false" customHeight="true" outlineLevel="0" collapsed="false">
      <c r="A370" s="161"/>
      <c r="B370" s="161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</row>
    <row r="371" s="55" customFormat="true" ht="26.1" hidden="false" customHeight="true" outlineLevel="0" collapsed="false">
      <c r="A371" s="161"/>
      <c r="B371" s="162"/>
      <c r="C371" s="10"/>
      <c r="D371" s="10"/>
      <c r="E371" s="10"/>
      <c r="F371" s="10"/>
      <c r="G371" s="10"/>
      <c r="H371" s="10"/>
      <c r="I371" s="10"/>
      <c r="J371" s="10"/>
    </row>
    <row r="372" s="55" customFormat="true" ht="26.1" hidden="false" customHeight="true" outlineLevel="0" collapsed="false">
      <c r="A372" s="161"/>
      <c r="B372" s="162"/>
      <c r="C372" s="10"/>
      <c r="D372" s="10"/>
      <c r="E372" s="10"/>
      <c r="F372" s="10"/>
      <c r="G372" s="10"/>
      <c r="H372" s="10"/>
      <c r="I372" s="10"/>
      <c r="J372" s="10"/>
    </row>
    <row r="373" s="10" customFormat="true" ht="26.1" hidden="false" customHeight="true" outlineLevel="0" collapsed="false">
      <c r="A373" s="161"/>
      <c r="B373" s="162"/>
      <c r="K373" s="55"/>
      <c r="L373" s="55"/>
      <c r="M373" s="55"/>
      <c r="N373" s="55"/>
      <c r="O373" s="55"/>
      <c r="P373" s="55"/>
      <c r="Q373" s="55"/>
      <c r="R373" s="55"/>
    </row>
    <row r="374" s="55" customFormat="true" ht="26.1" hidden="false" customHeight="true" outlineLevel="0" collapsed="false">
      <c r="A374" s="161"/>
      <c r="B374" s="161"/>
      <c r="C374" s="10"/>
      <c r="D374" s="10"/>
      <c r="E374" s="10"/>
      <c r="F374" s="10"/>
      <c r="G374" s="10"/>
      <c r="H374" s="10"/>
      <c r="I374" s="10"/>
      <c r="J374" s="10"/>
      <c r="K374" s="58"/>
      <c r="L374" s="58"/>
      <c r="M374" s="58"/>
      <c r="N374" s="58"/>
      <c r="O374" s="58"/>
      <c r="P374" s="58"/>
      <c r="Q374" s="58"/>
      <c r="R374" s="58"/>
    </row>
    <row r="375" s="55" customFormat="true" ht="26.1" hidden="false" customHeight="true" outlineLevel="0" collapsed="false">
      <c r="A375" s="161"/>
      <c r="B375" s="162"/>
      <c r="C375" s="10"/>
      <c r="D375" s="10"/>
      <c r="E375" s="10"/>
      <c r="F375" s="10"/>
      <c r="G375" s="10"/>
      <c r="H375" s="10"/>
      <c r="I375" s="10"/>
      <c r="J375" s="10"/>
    </row>
    <row r="376" s="55" customFormat="true" ht="26.1" hidden="false" customHeight="true" outlineLevel="0" collapsed="false">
      <c r="A376" s="161"/>
      <c r="B376" s="162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</row>
    <row r="377" s="10" customFormat="true" ht="26.1" hidden="false" customHeight="true" outlineLevel="0" collapsed="false">
      <c r="A377" s="161"/>
      <c r="B377" s="162"/>
    </row>
    <row r="378" s="55" customFormat="true" ht="26.1" hidden="false" customHeight="true" outlineLevel="0" collapsed="false">
      <c r="A378" s="161"/>
      <c r="B378" s="162"/>
      <c r="C378" s="10"/>
      <c r="D378" s="10"/>
      <c r="E378" s="10"/>
      <c r="F378" s="10"/>
      <c r="G378" s="10"/>
      <c r="H378" s="10"/>
      <c r="I378" s="10"/>
      <c r="J378" s="10"/>
    </row>
    <row r="379" s="55" customFormat="true" ht="26.1" hidden="false" customHeight="true" outlineLevel="0" collapsed="false">
      <c r="A379" s="161"/>
      <c r="B379" s="162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</row>
    <row r="380" s="55" customFormat="true" ht="26.1" hidden="false" customHeight="true" outlineLevel="0" collapsed="false">
      <c r="A380" s="161"/>
      <c r="B380" s="161"/>
      <c r="C380" s="10"/>
      <c r="D380" s="10"/>
      <c r="E380" s="10"/>
      <c r="F380" s="10"/>
      <c r="G380" s="10"/>
      <c r="H380" s="10"/>
      <c r="I380" s="10"/>
      <c r="J380" s="10"/>
    </row>
    <row r="381" s="58" customFormat="true" ht="26.1" hidden="false" customHeight="true" outlineLevel="0" collapsed="false">
      <c r="A381" s="161"/>
      <c r="B381" s="161"/>
      <c r="C381" s="10"/>
      <c r="D381" s="10"/>
      <c r="E381" s="10"/>
      <c r="F381" s="10"/>
      <c r="G381" s="10"/>
      <c r="H381" s="10"/>
      <c r="I381" s="10"/>
      <c r="J381" s="10"/>
      <c r="K381" s="8" t="e">
        <f aca="false">#REF!</f>
        <v>#REF!</v>
      </c>
      <c r="L381" s="10"/>
      <c r="M381" s="10"/>
      <c r="N381" s="10"/>
      <c r="O381" s="10"/>
      <c r="P381" s="10"/>
      <c r="Q381" s="10"/>
      <c r="R381" s="10"/>
    </row>
    <row r="382" s="55" customFormat="true" ht="26.1" hidden="false" customHeight="true" outlineLevel="0" collapsed="false">
      <c r="A382" s="161"/>
      <c r="B382" s="162"/>
      <c r="C382" s="10"/>
      <c r="D382" s="10"/>
      <c r="E382" s="10"/>
      <c r="F382" s="10"/>
      <c r="G382" s="10"/>
      <c r="H382" s="10"/>
      <c r="I382" s="10"/>
      <c r="J382" s="10"/>
    </row>
    <row r="383" s="10" customFormat="true" ht="26.1" hidden="false" customHeight="true" outlineLevel="0" collapsed="false">
      <c r="A383" s="161"/>
      <c r="B383" s="161"/>
    </row>
    <row r="384" s="10" customFormat="true" ht="26.1" hidden="false" customHeight="true" outlineLevel="0" collapsed="false">
      <c r="A384" s="161"/>
      <c r="B384" s="162"/>
      <c r="K384" s="55"/>
      <c r="L384" s="55"/>
      <c r="M384" s="55"/>
      <c r="N384" s="55"/>
      <c r="O384" s="55"/>
      <c r="P384" s="55"/>
      <c r="Q384" s="55"/>
      <c r="R384" s="55"/>
    </row>
    <row r="385" s="55" customFormat="true" ht="26.1" hidden="false" customHeight="true" outlineLevel="0" collapsed="false">
      <c r="A385" s="161"/>
      <c r="B385" s="161"/>
      <c r="C385" s="10"/>
      <c r="D385" s="10"/>
      <c r="E385" s="10"/>
      <c r="F385" s="10"/>
      <c r="G385" s="10"/>
      <c r="H385" s="10"/>
      <c r="I385" s="10"/>
      <c r="J385" s="10"/>
    </row>
    <row r="386" s="10" customFormat="true" ht="45.75" hidden="false" customHeight="true" outlineLevel="0" collapsed="false">
      <c r="A386" s="161"/>
      <c r="B386" s="162"/>
      <c r="K386" s="55"/>
      <c r="L386" s="55"/>
      <c r="M386" s="55"/>
      <c r="N386" s="55"/>
      <c r="O386" s="55"/>
      <c r="P386" s="55"/>
      <c r="Q386" s="55"/>
      <c r="R386" s="55"/>
    </row>
    <row r="387" s="55" customFormat="true" ht="26.1" hidden="false" customHeight="true" outlineLevel="0" collapsed="false">
      <c r="A387" s="161"/>
      <c r="B387" s="161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</row>
    <row r="388" s="10" customFormat="true" ht="26.1" hidden="false" customHeight="true" outlineLevel="0" collapsed="false">
      <c r="A388" s="161"/>
      <c r="B388" s="162"/>
      <c r="K388" s="55"/>
      <c r="L388" s="55"/>
      <c r="M388" s="55"/>
      <c r="N388" s="55"/>
      <c r="O388" s="55"/>
      <c r="P388" s="55"/>
      <c r="Q388" s="55"/>
      <c r="R388" s="55"/>
    </row>
    <row r="389" s="55" customFormat="true" ht="26.1" hidden="false" customHeight="true" outlineLevel="0" collapsed="false">
      <c r="A389" s="161"/>
      <c r="B389" s="162"/>
      <c r="C389" s="10"/>
      <c r="D389" s="10"/>
      <c r="E389" s="10"/>
      <c r="F389" s="10"/>
      <c r="G389" s="10"/>
      <c r="H389" s="10"/>
      <c r="I389" s="10"/>
      <c r="J389" s="10"/>
    </row>
    <row r="390" s="10" customFormat="true" ht="31.5" hidden="false" customHeight="true" outlineLevel="0" collapsed="false">
      <c r="A390" s="161"/>
      <c r="B390" s="162"/>
    </row>
    <row r="391" s="55" customFormat="true" ht="39.75" hidden="false" customHeight="true" outlineLevel="0" collapsed="false">
      <c r="A391" s="161"/>
      <c r="B391" s="161"/>
      <c r="C391" s="10"/>
      <c r="D391" s="10"/>
      <c r="E391" s="10"/>
      <c r="F391" s="10"/>
      <c r="G391" s="10"/>
      <c r="H391" s="10"/>
      <c r="I391" s="10"/>
      <c r="J391" s="10"/>
    </row>
    <row r="392" s="55" customFormat="true" ht="34.5" hidden="false" customHeight="true" outlineLevel="0" collapsed="false">
      <c r="A392" s="161"/>
      <c r="B392" s="162"/>
      <c r="C392" s="10"/>
      <c r="D392" s="10"/>
      <c r="E392" s="10"/>
      <c r="F392" s="10"/>
      <c r="G392" s="10"/>
      <c r="H392" s="10"/>
      <c r="I392" s="10"/>
      <c r="J392" s="10"/>
    </row>
    <row r="393" s="55" customFormat="true" ht="26.1" hidden="false" customHeight="true" outlineLevel="0" collapsed="false">
      <c r="A393" s="194"/>
      <c r="B393" s="162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</row>
    <row r="394" s="10" customFormat="true" ht="26.1" hidden="false" customHeight="true" outlineLevel="0" collapsed="false">
      <c r="A394" s="161"/>
      <c r="B394" s="161"/>
    </row>
    <row r="395" s="55" customFormat="true" ht="26.1" hidden="false" customHeight="true" outlineLevel="0" collapsed="false">
      <c r="A395" s="161"/>
      <c r="B395" s="162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</row>
    <row r="396" s="55" customFormat="true" ht="26.1" hidden="false" customHeight="true" outlineLevel="0" collapsed="false">
      <c r="A396" s="161"/>
      <c r="B396" s="162"/>
      <c r="C396" s="10"/>
      <c r="D396" s="10"/>
      <c r="E396" s="10"/>
      <c r="F396" s="10"/>
      <c r="G396" s="10"/>
      <c r="H396" s="10"/>
      <c r="I396" s="10"/>
      <c r="J396" s="10"/>
    </row>
    <row r="397" s="10" customFormat="true" ht="26.1" hidden="false" customHeight="true" outlineLevel="0" collapsed="false">
      <c r="A397" s="161"/>
      <c r="B397" s="161"/>
      <c r="K397" s="160"/>
      <c r="L397" s="160"/>
      <c r="M397" s="160"/>
      <c r="N397" s="160"/>
      <c r="O397" s="160"/>
      <c r="P397" s="160"/>
      <c r="Q397" s="160"/>
      <c r="R397" s="160"/>
    </row>
    <row r="398" s="55" customFormat="true" ht="26.1" hidden="false" customHeight="true" outlineLevel="0" collapsed="false">
      <c r="A398" s="161"/>
      <c r="B398" s="161"/>
      <c r="C398" s="10"/>
      <c r="D398" s="10"/>
      <c r="E398" s="10"/>
      <c r="F398" s="10"/>
      <c r="G398" s="10"/>
      <c r="H398" s="10"/>
      <c r="I398" s="10"/>
      <c r="J398" s="10"/>
    </row>
    <row r="399" s="55" customFormat="true" ht="26.1" hidden="false" customHeight="true" outlineLevel="0" collapsed="false">
      <c r="A399" s="161"/>
      <c r="B399" s="161"/>
      <c r="C399" s="10"/>
      <c r="D399" s="10"/>
      <c r="E399" s="10"/>
      <c r="F399" s="10"/>
      <c r="G399" s="10"/>
      <c r="H399" s="10"/>
      <c r="I399" s="10"/>
      <c r="J399" s="10"/>
    </row>
    <row r="400" s="10" customFormat="true" ht="26.1" hidden="false" customHeight="true" outlineLevel="0" collapsed="false">
      <c r="A400" s="161"/>
      <c r="B400" s="162"/>
    </row>
    <row r="401" s="10" customFormat="true" ht="26.1" hidden="false" customHeight="true" outlineLevel="0" collapsed="false">
      <c r="A401" s="161"/>
      <c r="B401" s="161"/>
      <c r="K401" s="55"/>
      <c r="L401" s="55"/>
      <c r="M401" s="55"/>
      <c r="N401" s="55"/>
      <c r="O401" s="55"/>
      <c r="P401" s="55"/>
      <c r="Q401" s="55"/>
      <c r="R401" s="55"/>
    </row>
    <row r="402" s="10" customFormat="true" ht="26.1" hidden="false" customHeight="true" outlineLevel="0" collapsed="false">
      <c r="A402" s="161"/>
      <c r="B402" s="162"/>
      <c r="K402" s="55"/>
      <c r="L402" s="55"/>
      <c r="M402" s="55"/>
      <c r="N402" s="55"/>
      <c r="O402" s="55"/>
      <c r="P402" s="55"/>
      <c r="Q402" s="55"/>
      <c r="R402" s="55"/>
    </row>
    <row r="403" s="55" customFormat="true" ht="26.1" hidden="false" customHeight="true" outlineLevel="0" collapsed="false">
      <c r="A403" s="161"/>
      <c r="B403" s="162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</row>
    <row r="404" s="160" customFormat="true" ht="26.1" hidden="false" customHeight="true" outlineLevel="0" collapsed="false">
      <c r="A404" s="161"/>
      <c r="B404" s="161"/>
      <c r="C404" s="10"/>
      <c r="D404" s="10"/>
      <c r="E404" s="10"/>
      <c r="F404" s="10"/>
      <c r="G404" s="10"/>
      <c r="H404" s="10"/>
      <c r="I404" s="10"/>
      <c r="J404" s="10"/>
      <c r="K404" s="55"/>
      <c r="L404" s="55"/>
      <c r="M404" s="55"/>
      <c r="N404" s="55"/>
      <c r="O404" s="55"/>
      <c r="P404" s="55"/>
      <c r="Q404" s="55"/>
      <c r="R404" s="55"/>
    </row>
    <row r="405" s="55" customFormat="true" ht="26.1" hidden="false" customHeight="true" outlineLevel="0" collapsed="false">
      <c r="A405" s="161"/>
      <c r="B405" s="162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</row>
    <row r="406" s="55" customFormat="true" ht="26.1" hidden="false" customHeight="true" outlineLevel="0" collapsed="false">
      <c r="A406" s="161"/>
      <c r="B406" s="162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</row>
    <row r="407" s="10" customFormat="true" ht="26.1" hidden="false" customHeight="true" outlineLevel="0" collapsed="false">
      <c r="A407" s="161"/>
      <c r="B407" s="161"/>
      <c r="K407" s="55"/>
      <c r="L407" s="55"/>
      <c r="M407" s="55"/>
      <c r="N407" s="55"/>
      <c r="O407" s="55"/>
      <c r="P407" s="55"/>
      <c r="Q407" s="55"/>
      <c r="R407" s="55"/>
    </row>
    <row r="408" s="55" customFormat="true" ht="26.1" hidden="false" customHeight="true" outlineLevel="0" collapsed="false">
      <c r="A408" s="161"/>
      <c r="B408" s="162"/>
      <c r="C408" s="10"/>
      <c r="D408" s="10"/>
      <c r="E408" s="10"/>
      <c r="F408" s="10"/>
      <c r="G408" s="10"/>
      <c r="H408" s="10"/>
      <c r="I408" s="10"/>
      <c r="J408" s="10"/>
    </row>
    <row r="409" s="55" customFormat="true" ht="26.1" hidden="false" customHeight="true" outlineLevel="0" collapsed="false">
      <c r="A409" s="161"/>
      <c r="B409" s="161"/>
      <c r="C409" s="10"/>
      <c r="D409" s="10"/>
      <c r="E409" s="10"/>
      <c r="F409" s="10"/>
      <c r="G409" s="10"/>
      <c r="H409" s="10"/>
      <c r="I409" s="10"/>
      <c r="J409" s="10"/>
    </row>
    <row r="410" s="10" customFormat="true" ht="26.1" hidden="false" customHeight="true" outlineLevel="0" collapsed="false">
      <c r="A410" s="161"/>
      <c r="B410" s="161"/>
      <c r="K410" s="55"/>
      <c r="L410" s="55"/>
      <c r="M410" s="55"/>
      <c r="N410" s="55"/>
      <c r="O410" s="55"/>
      <c r="P410" s="55"/>
      <c r="Q410" s="55"/>
      <c r="R410" s="55"/>
    </row>
    <row r="411" s="55" customFormat="true" ht="44.25" hidden="false" customHeight="true" outlineLevel="0" collapsed="false">
      <c r="A411" s="161"/>
      <c r="B411" s="162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</row>
    <row r="412" s="10" customFormat="true" ht="44.25" hidden="false" customHeight="true" outlineLevel="0" collapsed="false">
      <c r="A412" s="161"/>
      <c r="B412" s="162"/>
      <c r="K412" s="55"/>
      <c r="L412" s="55"/>
      <c r="M412" s="55"/>
      <c r="N412" s="55"/>
      <c r="O412" s="55"/>
      <c r="P412" s="55"/>
      <c r="Q412" s="55"/>
      <c r="R412" s="55"/>
    </row>
    <row r="413" s="10" customFormat="true" ht="26.1" hidden="false" customHeight="true" outlineLevel="0" collapsed="false">
      <c r="A413" s="161"/>
      <c r="B413" s="162"/>
      <c r="K413" s="160"/>
      <c r="L413" s="160"/>
      <c r="M413" s="160"/>
      <c r="N413" s="160"/>
      <c r="O413" s="160"/>
      <c r="P413" s="160"/>
      <c r="Q413" s="160"/>
      <c r="R413" s="160"/>
    </row>
    <row r="414" s="55" customFormat="true" ht="29.25" hidden="false" customHeight="true" outlineLevel="0" collapsed="false">
      <c r="A414" s="166"/>
      <c r="B414" s="167"/>
      <c r="C414" s="10"/>
      <c r="D414" s="10"/>
      <c r="E414" s="10"/>
      <c r="F414" s="10"/>
      <c r="G414" s="10"/>
      <c r="H414" s="10"/>
      <c r="I414" s="10"/>
      <c r="J414" s="10"/>
    </row>
    <row r="415" s="55" customFormat="true" ht="26.1" hidden="false" customHeight="true" outlineLevel="0" collapsed="false">
      <c r="A415" s="170"/>
      <c r="B415" s="17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</row>
    <row r="416" s="55" customFormat="true" ht="33.75" hidden="false" customHeight="true" outlineLevel="0" collapsed="false">
      <c r="A416" s="195"/>
      <c r="B416" s="196"/>
      <c r="C416" s="10"/>
      <c r="D416" s="10"/>
      <c r="E416" s="10"/>
      <c r="F416" s="10"/>
      <c r="G416" s="10"/>
      <c r="H416" s="10"/>
      <c r="I416" s="10"/>
      <c r="J416" s="10"/>
    </row>
    <row r="417" s="55" customFormat="true" ht="26.1" hidden="false" customHeight="true" outlineLevel="0" collapsed="false">
      <c r="A417" s="172"/>
      <c r="B417" s="172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</row>
    <row r="418" s="10" customFormat="true" ht="26.1" hidden="false" customHeight="true" outlineLevel="0" collapsed="false">
      <c r="A418" s="170"/>
      <c r="B418" s="171"/>
    </row>
    <row r="419" s="55" customFormat="true" ht="26.1" hidden="false" customHeight="true" outlineLevel="0" collapsed="false">
      <c r="A419" s="170"/>
      <c r="B419" s="17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</row>
    <row r="420" s="160" customFormat="true" ht="26.1" hidden="false" customHeight="true" outlineLevel="0" collapsed="false">
      <c r="A420" s="170"/>
      <c r="B420" s="171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</row>
    <row r="421" s="55" customFormat="true" ht="41.25" hidden="false" customHeight="true" outlineLevel="0" collapsed="false">
      <c r="A421" s="170"/>
      <c r="B421" s="17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</row>
    <row r="422" s="10" customFormat="true" ht="36.75" hidden="false" customHeight="true" outlineLevel="0" collapsed="false">
      <c r="A422" s="170"/>
      <c r="B422" s="170"/>
    </row>
    <row r="423" s="55" customFormat="true" ht="44.25" hidden="false" customHeight="true" outlineLevel="0" collapsed="false">
      <c r="A423" s="170"/>
      <c r="B423" s="170"/>
      <c r="C423" s="10"/>
      <c r="D423" s="10"/>
      <c r="E423" s="10"/>
      <c r="F423" s="10"/>
      <c r="G423" s="10"/>
      <c r="H423" s="10"/>
      <c r="I423" s="10"/>
      <c r="J423" s="10"/>
    </row>
    <row r="424" s="10" customFormat="true" ht="26.1" hidden="false" customHeight="true" outlineLevel="0" collapsed="false">
      <c r="A424" s="170"/>
      <c r="B424" s="170"/>
      <c r="K424" s="55"/>
      <c r="L424" s="55"/>
      <c r="M424" s="55"/>
      <c r="N424" s="55"/>
      <c r="O424" s="55"/>
      <c r="P424" s="55"/>
      <c r="Q424" s="55"/>
      <c r="R424" s="55"/>
    </row>
    <row r="425" s="10" customFormat="true" ht="26.1" hidden="false" customHeight="true" outlineLevel="0" collapsed="false">
      <c r="A425" s="170"/>
      <c r="B425" s="170"/>
    </row>
    <row r="426" s="10" customFormat="true" ht="26.1" hidden="false" customHeight="true" outlineLevel="0" collapsed="false">
      <c r="A426" s="170"/>
      <c r="B426" s="170"/>
    </row>
    <row r="427" s="10" customFormat="true" ht="26.1" hidden="false" customHeight="true" outlineLevel="0" collapsed="false">
      <c r="A427" s="170"/>
      <c r="B427" s="171"/>
    </row>
    <row r="428" s="10" customFormat="true" ht="26.1" hidden="false" customHeight="true" outlineLevel="0" collapsed="false">
      <c r="A428" s="170"/>
      <c r="B428" s="171"/>
    </row>
    <row r="429" s="10" customFormat="true" ht="26.1" hidden="false" customHeight="true" outlineLevel="0" collapsed="false">
      <c r="A429" s="170"/>
      <c r="B429" s="170"/>
      <c r="K429" s="55"/>
      <c r="L429" s="55"/>
      <c r="M429" s="55"/>
      <c r="N429" s="55"/>
      <c r="O429" s="55"/>
      <c r="P429" s="55"/>
      <c r="Q429" s="55"/>
      <c r="R429" s="55"/>
    </row>
    <row r="430" s="55" customFormat="true" ht="26.1" hidden="false" customHeight="true" outlineLevel="0" collapsed="false">
      <c r="A430" s="170"/>
      <c r="B430" s="170"/>
      <c r="C430" s="10"/>
      <c r="D430" s="10"/>
      <c r="E430" s="10"/>
      <c r="F430" s="10"/>
      <c r="G430" s="10"/>
      <c r="H430" s="10"/>
      <c r="I430" s="10"/>
      <c r="J430" s="10"/>
    </row>
    <row r="431" s="55" customFormat="true" ht="26.1" hidden="false" customHeight="true" outlineLevel="0" collapsed="false">
      <c r="A431" s="170"/>
      <c r="B431" s="17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</row>
    <row r="432" s="10" customFormat="true" ht="26.1" hidden="false" customHeight="true" outlineLevel="0" collapsed="false">
      <c r="A432" s="170"/>
      <c r="B432" s="170"/>
    </row>
    <row r="433" s="10" customFormat="true" ht="26.1" hidden="false" customHeight="true" outlineLevel="0" collapsed="false">
      <c r="A433" s="170"/>
      <c r="B433" s="171"/>
    </row>
    <row r="434" s="10" customFormat="true" ht="26.1" hidden="false" customHeight="true" outlineLevel="0" collapsed="false">
      <c r="A434" s="170"/>
      <c r="B434" s="171"/>
      <c r="K434" s="55"/>
      <c r="L434" s="55"/>
      <c r="M434" s="55"/>
      <c r="N434" s="55"/>
      <c r="O434" s="55"/>
      <c r="P434" s="55"/>
      <c r="Q434" s="55"/>
      <c r="R434" s="55"/>
    </row>
    <row r="435" s="10" customFormat="true" ht="26.1" hidden="false" customHeight="true" outlineLevel="0" collapsed="false">
      <c r="A435" s="170"/>
      <c r="B435" s="170"/>
    </row>
    <row r="436" s="55" customFormat="true" ht="26.1" hidden="false" customHeight="true" outlineLevel="0" collapsed="false">
      <c r="A436" s="170"/>
      <c r="B436" s="17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</row>
    <row r="437" s="55" customFormat="true" ht="26.1" hidden="false" customHeight="true" outlineLevel="0" collapsed="false">
      <c r="A437" s="170"/>
      <c r="B437" s="170"/>
      <c r="C437" s="10"/>
      <c r="D437" s="10"/>
      <c r="E437" s="10"/>
      <c r="F437" s="10"/>
      <c r="G437" s="10"/>
      <c r="H437" s="10"/>
      <c r="I437" s="10"/>
      <c r="J437" s="10"/>
    </row>
    <row r="438" s="10" customFormat="true" ht="26.1" hidden="false" customHeight="true" outlineLevel="0" collapsed="false">
      <c r="A438" s="170"/>
      <c r="B438" s="171"/>
      <c r="K438" s="55"/>
      <c r="L438" s="55"/>
      <c r="M438" s="55"/>
      <c r="N438" s="55"/>
      <c r="O438" s="55"/>
      <c r="P438" s="55"/>
      <c r="Q438" s="55"/>
      <c r="R438" s="55"/>
    </row>
    <row r="439" s="10" customFormat="true" ht="26.1" hidden="false" customHeight="true" outlineLevel="0" collapsed="false">
      <c r="A439" s="170"/>
      <c r="B439" s="170"/>
    </row>
    <row r="440" s="10" customFormat="true" ht="26.1" hidden="false" customHeight="true" outlineLevel="0" collapsed="false">
      <c r="A440" s="170"/>
      <c r="B440" s="170"/>
      <c r="K440" s="55"/>
      <c r="L440" s="55"/>
      <c r="M440" s="55"/>
      <c r="N440" s="55"/>
      <c r="O440" s="55"/>
      <c r="P440" s="55"/>
      <c r="Q440" s="55"/>
      <c r="R440" s="55"/>
    </row>
    <row r="441" s="55" customFormat="true" ht="26.1" hidden="false" customHeight="true" outlineLevel="0" collapsed="false">
      <c r="A441" s="170"/>
      <c r="B441" s="171"/>
      <c r="C441" s="10"/>
      <c r="D441" s="10"/>
      <c r="E441" s="10"/>
      <c r="F441" s="10"/>
      <c r="G441" s="10"/>
      <c r="H441" s="10"/>
      <c r="I441" s="10"/>
      <c r="J441" s="10"/>
    </row>
    <row r="442" s="10" customFormat="true" ht="26.1" hidden="false" customHeight="true" outlineLevel="0" collapsed="false">
      <c r="A442" s="170"/>
      <c r="B442" s="171"/>
    </row>
    <row r="443" s="10" customFormat="true" ht="26.1" hidden="false" customHeight="true" outlineLevel="0" collapsed="false">
      <c r="A443" s="173"/>
      <c r="B443" s="173"/>
      <c r="K443" s="55"/>
      <c r="L443" s="55"/>
      <c r="M443" s="55"/>
      <c r="N443" s="55"/>
      <c r="O443" s="55"/>
      <c r="P443" s="55"/>
      <c r="Q443" s="55"/>
      <c r="R443" s="55"/>
    </row>
    <row r="444" s="55" customFormat="true" ht="26.1" hidden="false" customHeight="true" outlineLevel="0" collapsed="false">
      <c r="A444" s="173"/>
      <c r="B444" s="174"/>
      <c r="C444" s="10"/>
      <c r="D444" s="10"/>
      <c r="E444" s="10"/>
      <c r="F444" s="10"/>
      <c r="G444" s="10"/>
      <c r="H444" s="10"/>
      <c r="I444" s="10"/>
      <c r="J444" s="10"/>
    </row>
    <row r="445" s="55" customFormat="true" ht="26.1" hidden="false" customHeight="true" outlineLevel="0" collapsed="false">
      <c r="A445" s="161"/>
      <c r="B445" s="162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</row>
    <row r="446" s="10" customFormat="true" ht="26.1" hidden="false" customHeight="true" outlineLevel="0" collapsed="false">
      <c r="A446" s="161"/>
      <c r="B446" s="161"/>
    </row>
    <row r="447" s="55" customFormat="true" ht="26.1" hidden="false" customHeight="true" outlineLevel="0" collapsed="false">
      <c r="A447" s="161"/>
      <c r="B447" s="162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</row>
    <row r="448" s="55" customFormat="true" ht="26.1" hidden="false" customHeight="true" outlineLevel="0" collapsed="false">
      <c r="A448" s="161"/>
      <c r="B448" s="162"/>
      <c r="C448" s="10"/>
      <c r="D448" s="10"/>
      <c r="E448" s="10"/>
      <c r="F448" s="10"/>
      <c r="G448" s="10"/>
      <c r="H448" s="10"/>
      <c r="I448" s="10"/>
      <c r="J448" s="10"/>
    </row>
    <row r="449" s="10" customFormat="true" ht="26.1" hidden="false" customHeight="true" outlineLevel="0" collapsed="false">
      <c r="A449" s="161"/>
      <c r="B449" s="161"/>
    </row>
    <row r="450" s="55" customFormat="true" ht="26.1" hidden="false" customHeight="true" outlineLevel="0" collapsed="false">
      <c r="A450" s="161"/>
      <c r="B450" s="161"/>
      <c r="C450" s="10"/>
      <c r="D450" s="10"/>
      <c r="E450" s="10"/>
      <c r="F450" s="10"/>
      <c r="G450" s="10"/>
      <c r="H450" s="10"/>
      <c r="I450" s="10"/>
      <c r="J450" s="10"/>
    </row>
    <row r="451" s="55" customFormat="true" ht="26.1" hidden="false" customHeight="true" outlineLevel="0" collapsed="false">
      <c r="A451" s="161"/>
      <c r="B451" s="161"/>
      <c r="C451" s="10"/>
      <c r="D451" s="10"/>
      <c r="E451" s="10"/>
      <c r="F451" s="10"/>
      <c r="G451" s="10"/>
      <c r="H451" s="10"/>
      <c r="I451" s="10"/>
      <c r="J451" s="10"/>
      <c r="K451" s="165" t="e">
        <f aca="false">#REF!</f>
        <v>#REF!</v>
      </c>
    </row>
    <row r="452" s="10" customFormat="true" ht="26.1" hidden="false" customHeight="true" outlineLevel="0" collapsed="false">
      <c r="A452" s="161"/>
      <c r="B452" s="162"/>
      <c r="K452" s="55"/>
      <c r="L452" s="55"/>
      <c r="M452" s="55"/>
      <c r="N452" s="55"/>
      <c r="O452" s="55"/>
      <c r="P452" s="55"/>
      <c r="Q452" s="55"/>
      <c r="R452" s="55"/>
    </row>
    <row r="453" s="10" customFormat="true" ht="30.75" hidden="false" customHeight="true" outlineLevel="0" collapsed="false">
      <c r="A453" s="161"/>
      <c r="B453" s="161"/>
    </row>
    <row r="454" s="10" customFormat="true" ht="26.1" hidden="false" customHeight="true" outlineLevel="0" collapsed="false">
      <c r="A454" s="161"/>
      <c r="B454" s="162"/>
      <c r="K454" s="55"/>
      <c r="L454" s="55"/>
      <c r="M454" s="55"/>
      <c r="N454" s="55"/>
      <c r="O454" s="55"/>
      <c r="P454" s="55"/>
      <c r="Q454" s="55"/>
      <c r="R454" s="55"/>
    </row>
    <row r="455" s="55" customFormat="true" ht="26.1" hidden="false" customHeight="true" outlineLevel="0" collapsed="false">
      <c r="A455" s="161"/>
      <c r="B455" s="162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</row>
    <row r="456" s="10" customFormat="true" ht="26.1" hidden="false" customHeight="true" outlineLevel="0" collapsed="false">
      <c r="A456" s="161"/>
      <c r="B456" s="162"/>
      <c r="K456" s="55"/>
      <c r="L456" s="55"/>
      <c r="M456" s="55"/>
      <c r="N456" s="55"/>
      <c r="O456" s="55"/>
      <c r="P456" s="55"/>
      <c r="Q456" s="55"/>
      <c r="R456" s="55"/>
    </row>
    <row r="457" s="55" customFormat="true" ht="26.1" hidden="false" customHeight="true" outlineLevel="0" collapsed="false">
      <c r="A457" s="161"/>
      <c r="B457" s="161"/>
      <c r="C457" s="10"/>
      <c r="D457" s="10"/>
      <c r="E457" s="10"/>
      <c r="F457" s="10"/>
      <c r="G457" s="10"/>
      <c r="H457" s="10"/>
      <c r="I457" s="10"/>
      <c r="J457" s="10"/>
    </row>
    <row r="458" s="55" customFormat="true" ht="26.1" hidden="false" customHeight="true" outlineLevel="0" collapsed="false">
      <c r="A458" s="161"/>
      <c r="B458" s="162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</row>
    <row r="459" s="55" customFormat="true" ht="26.1" hidden="false" customHeight="true" outlineLevel="0" collapsed="false">
      <c r="A459" s="161"/>
      <c r="B459" s="161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</row>
    <row r="460" s="10" customFormat="true" ht="26.1" hidden="false" customHeight="true" outlineLevel="0" collapsed="false">
      <c r="A460" s="161"/>
      <c r="B460" s="162"/>
    </row>
    <row r="461" s="55" customFormat="true" ht="26.1" hidden="false" customHeight="true" outlineLevel="0" collapsed="false">
      <c r="A461" s="161"/>
      <c r="B461" s="162"/>
      <c r="C461" s="10"/>
      <c r="D461" s="10"/>
      <c r="E461" s="10"/>
      <c r="F461" s="10"/>
      <c r="G461" s="10"/>
      <c r="H461" s="10"/>
      <c r="I461" s="10"/>
      <c r="J461" s="10"/>
    </row>
    <row r="462" s="10" customFormat="true" ht="26.1" hidden="false" customHeight="true" outlineLevel="0" collapsed="false">
      <c r="A462" s="161"/>
      <c r="B462" s="161"/>
    </row>
    <row r="463" s="55" customFormat="true" ht="33.75" hidden="false" customHeight="true" outlineLevel="0" collapsed="false">
      <c r="A463" s="161"/>
      <c r="B463" s="161"/>
      <c r="C463" s="10"/>
      <c r="D463" s="10"/>
      <c r="E463" s="10"/>
      <c r="F463" s="10"/>
      <c r="G463" s="10"/>
      <c r="H463" s="10"/>
      <c r="I463" s="10"/>
      <c r="J463" s="10"/>
    </row>
    <row r="464" s="55" customFormat="true" ht="26.1" hidden="false" customHeight="true" outlineLevel="0" collapsed="false">
      <c r="A464" s="161"/>
      <c r="B464" s="161"/>
      <c r="C464" s="10"/>
      <c r="D464" s="10"/>
      <c r="E464" s="10"/>
      <c r="F464" s="10"/>
      <c r="G464" s="10"/>
      <c r="H464" s="10"/>
      <c r="I464" s="10"/>
      <c r="J464" s="10"/>
    </row>
    <row r="465" s="10" customFormat="true" ht="26.1" hidden="false" customHeight="true" outlineLevel="0" collapsed="false">
      <c r="A465" s="161"/>
      <c r="B465" s="162"/>
      <c r="K465" s="55"/>
      <c r="L465" s="55"/>
      <c r="M465" s="55"/>
      <c r="N465" s="55"/>
      <c r="O465" s="55"/>
      <c r="P465" s="55"/>
      <c r="Q465" s="55"/>
      <c r="R465" s="55"/>
    </row>
    <row r="466" s="10" customFormat="true" ht="26.1" hidden="false" customHeight="true" outlineLevel="0" collapsed="false">
      <c r="A466" s="161"/>
      <c r="B466" s="161"/>
      <c r="K466" s="55"/>
      <c r="L466" s="55"/>
      <c r="M466" s="55"/>
      <c r="N466" s="55"/>
      <c r="O466" s="55"/>
      <c r="P466" s="55"/>
      <c r="Q466" s="55"/>
      <c r="R466" s="55"/>
    </row>
    <row r="467" s="10" customFormat="true" ht="26.1" hidden="false" customHeight="true" outlineLevel="0" collapsed="false">
      <c r="A467" s="161"/>
      <c r="B467" s="162"/>
    </row>
    <row r="468" s="55" customFormat="true" ht="26.1" hidden="false" customHeight="true" outlineLevel="0" collapsed="false">
      <c r="A468" s="161"/>
      <c r="B468" s="162"/>
      <c r="C468" s="10"/>
      <c r="D468" s="10"/>
      <c r="E468" s="10"/>
      <c r="F468" s="10"/>
      <c r="G468" s="10"/>
      <c r="H468" s="10"/>
      <c r="I468" s="10"/>
      <c r="J468" s="10"/>
    </row>
    <row r="469" s="10" customFormat="true" ht="26.1" hidden="false" customHeight="true" outlineLevel="0" collapsed="false">
      <c r="A469" s="161"/>
      <c r="B469" s="162"/>
    </row>
    <row r="470" s="55" customFormat="true" ht="26.1" hidden="false" customHeight="true" outlineLevel="0" collapsed="false">
      <c r="A470" s="161"/>
      <c r="B470" s="162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</row>
    <row r="471" s="55" customFormat="true" ht="26.1" hidden="false" customHeight="true" outlineLevel="0" collapsed="false">
      <c r="A471" s="161"/>
      <c r="B471" s="161"/>
      <c r="C471" s="10"/>
      <c r="D471" s="10"/>
      <c r="E471" s="10"/>
      <c r="F471" s="10"/>
      <c r="G471" s="10"/>
      <c r="H471" s="10"/>
      <c r="I471" s="10"/>
      <c r="J471" s="10"/>
    </row>
    <row r="472" s="55" customFormat="true" ht="26.1" hidden="false" customHeight="true" outlineLevel="0" collapsed="false">
      <c r="A472" s="161"/>
      <c r="B472" s="162"/>
      <c r="C472" s="10"/>
      <c r="D472" s="10"/>
      <c r="E472" s="10"/>
      <c r="F472" s="10"/>
      <c r="G472" s="10"/>
      <c r="H472" s="10"/>
      <c r="I472" s="10"/>
      <c r="J472" s="10"/>
    </row>
    <row r="473" s="55" customFormat="true" ht="26.1" hidden="false" customHeight="true" outlineLevel="0" collapsed="false">
      <c r="A473" s="161"/>
      <c r="B473" s="161"/>
      <c r="C473" s="10"/>
      <c r="D473" s="10"/>
      <c r="E473" s="10"/>
      <c r="F473" s="10"/>
      <c r="G473" s="10"/>
      <c r="H473" s="10"/>
      <c r="I473" s="10"/>
      <c r="J473" s="10"/>
    </row>
    <row r="474" s="10" customFormat="true" ht="26.1" hidden="false" customHeight="true" outlineLevel="0" collapsed="false">
      <c r="A474" s="161"/>
      <c r="B474" s="161"/>
      <c r="K474" s="55"/>
      <c r="L474" s="55"/>
      <c r="M474" s="55"/>
      <c r="N474" s="55"/>
      <c r="O474" s="55"/>
      <c r="P474" s="55"/>
      <c r="Q474" s="55"/>
      <c r="R474" s="55"/>
    </row>
    <row r="475" s="55" customFormat="true" ht="26.1" hidden="false" customHeight="true" outlineLevel="0" collapsed="false">
      <c r="A475" s="161"/>
      <c r="B475" s="162"/>
      <c r="C475" s="10"/>
      <c r="D475" s="10"/>
      <c r="E475" s="10"/>
      <c r="F475" s="10"/>
      <c r="G475" s="10"/>
      <c r="H475" s="10"/>
      <c r="I475" s="10"/>
      <c r="J475" s="10"/>
    </row>
    <row r="476" s="10" customFormat="true" ht="26.1" hidden="false" customHeight="true" outlineLevel="0" collapsed="false">
      <c r="A476" s="161"/>
      <c r="B476" s="162"/>
    </row>
    <row r="477" s="10" customFormat="true" ht="26.1" hidden="false" customHeight="true" outlineLevel="0" collapsed="false">
      <c r="A477" s="161"/>
      <c r="B477" s="162"/>
      <c r="K477" s="55"/>
      <c r="L477" s="55"/>
      <c r="M477" s="55"/>
      <c r="N477" s="55"/>
      <c r="O477" s="55"/>
      <c r="P477" s="55"/>
      <c r="Q477" s="55"/>
      <c r="R477" s="55"/>
    </row>
    <row r="478" s="55" customFormat="true" ht="26.1" hidden="false" customHeight="true" outlineLevel="0" collapsed="false">
      <c r="A478" s="161"/>
      <c r="B478" s="162"/>
      <c r="C478" s="10"/>
      <c r="D478" s="10"/>
      <c r="E478" s="10"/>
      <c r="F478" s="10"/>
      <c r="G478" s="10"/>
      <c r="H478" s="10"/>
      <c r="I478" s="10"/>
      <c r="J478" s="10"/>
    </row>
    <row r="479" s="55" customFormat="true" ht="26.1" hidden="false" customHeight="true" outlineLevel="0" collapsed="false">
      <c r="A479" s="161"/>
      <c r="B479" s="162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</row>
    <row r="480" s="55" customFormat="true" ht="26.1" hidden="false" customHeight="true" outlineLevel="0" collapsed="false">
      <c r="A480" s="161"/>
      <c r="B480" s="161"/>
      <c r="C480" s="10"/>
      <c r="D480" s="10"/>
      <c r="E480" s="10"/>
      <c r="F480" s="10"/>
      <c r="G480" s="10"/>
      <c r="H480" s="10"/>
      <c r="I480" s="10"/>
      <c r="J480" s="10"/>
    </row>
    <row r="481" s="55" customFormat="true" ht="26.1" hidden="false" customHeight="true" outlineLevel="0" collapsed="false">
      <c r="A481" s="161"/>
      <c r="B481" s="162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</row>
    <row r="482" s="55" customFormat="true" ht="26.1" hidden="false" customHeight="true" outlineLevel="0" collapsed="false">
      <c r="A482" s="161"/>
      <c r="B482" s="162"/>
      <c r="C482" s="10"/>
      <c r="D482" s="10"/>
      <c r="E482" s="10"/>
      <c r="F482" s="10"/>
      <c r="G482" s="10"/>
      <c r="H482" s="10"/>
      <c r="I482" s="10"/>
      <c r="J482" s="10"/>
    </row>
    <row r="483" s="10" customFormat="true" ht="26.1" hidden="false" customHeight="true" outlineLevel="0" collapsed="false">
      <c r="A483" s="161"/>
      <c r="B483" s="161"/>
      <c r="K483" s="55"/>
      <c r="L483" s="55"/>
      <c r="M483" s="55"/>
      <c r="N483" s="55"/>
      <c r="O483" s="55"/>
      <c r="P483" s="55"/>
      <c r="Q483" s="55"/>
      <c r="R483" s="55"/>
    </row>
    <row r="484" s="55" customFormat="true" ht="26.1" hidden="false" customHeight="true" outlineLevel="0" collapsed="false">
      <c r="A484" s="161"/>
      <c r="B484" s="162"/>
      <c r="C484" s="10"/>
      <c r="D484" s="10"/>
      <c r="E484" s="10"/>
      <c r="F484" s="10"/>
      <c r="G484" s="10"/>
      <c r="H484" s="10"/>
      <c r="I484" s="10"/>
      <c r="J484" s="10"/>
    </row>
    <row r="485" s="55" customFormat="true" ht="26.1" hidden="false" customHeight="true" outlineLevel="0" collapsed="false">
      <c r="A485" s="161"/>
      <c r="B485" s="161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</row>
    <row r="486" s="10" customFormat="true" ht="26.1" hidden="false" customHeight="true" outlineLevel="0" collapsed="false">
      <c r="A486" s="161"/>
      <c r="B486" s="162"/>
      <c r="K486" s="55"/>
      <c r="L486" s="55"/>
      <c r="M486" s="55"/>
      <c r="N486" s="55"/>
      <c r="O486" s="55"/>
      <c r="P486" s="55"/>
      <c r="Q486" s="55"/>
      <c r="R486" s="55"/>
    </row>
    <row r="487" s="55" customFormat="true" ht="39.75" hidden="false" customHeight="true" outlineLevel="0" collapsed="false">
      <c r="A487" s="161"/>
      <c r="B487" s="162"/>
      <c r="C487" s="10"/>
      <c r="D487" s="10"/>
      <c r="E487" s="10"/>
      <c r="F487" s="10"/>
      <c r="G487" s="10"/>
      <c r="H487" s="10"/>
      <c r="I487" s="10"/>
      <c r="J487" s="10"/>
    </row>
    <row r="488" s="10" customFormat="true" ht="39.75" hidden="false" customHeight="true" outlineLevel="0" collapsed="false">
      <c r="A488" s="161"/>
      <c r="B488" s="162"/>
      <c r="K488" s="55"/>
      <c r="L488" s="55"/>
      <c r="M488" s="55"/>
      <c r="N488" s="55"/>
      <c r="O488" s="55"/>
      <c r="P488" s="55"/>
      <c r="Q488" s="55"/>
      <c r="R488" s="55"/>
    </row>
    <row r="489" s="55" customFormat="true" ht="26.1" hidden="false" customHeight="true" outlineLevel="0" collapsed="false">
      <c r="A489" s="161"/>
      <c r="B489" s="161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</row>
    <row r="490" s="55" customFormat="true" ht="26.1" hidden="false" customHeight="true" outlineLevel="0" collapsed="false">
      <c r="A490" s="161"/>
      <c r="B490" s="162"/>
      <c r="C490" s="10"/>
      <c r="D490" s="10"/>
      <c r="E490" s="10"/>
      <c r="F490" s="10"/>
      <c r="G490" s="10"/>
      <c r="H490" s="10"/>
      <c r="I490" s="10"/>
      <c r="J490" s="10"/>
    </row>
    <row r="491" s="55" customFormat="true" ht="26.1" hidden="false" customHeight="true" outlineLevel="0" collapsed="false">
      <c r="A491" s="161"/>
      <c r="B491" s="162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</row>
    <row r="492" s="10" customFormat="true" ht="26.1" hidden="false" customHeight="true" outlineLevel="0" collapsed="false">
      <c r="A492" s="161"/>
      <c r="B492" s="162"/>
    </row>
    <row r="493" s="55" customFormat="true" ht="26.1" hidden="false" customHeight="true" outlineLevel="0" collapsed="false">
      <c r="A493" s="161"/>
      <c r="B493" s="161"/>
      <c r="C493" s="10"/>
      <c r="D493" s="10"/>
      <c r="E493" s="10"/>
      <c r="F493" s="10"/>
      <c r="G493" s="10"/>
      <c r="H493" s="10"/>
      <c r="I493" s="10"/>
      <c r="J493" s="10"/>
    </row>
    <row r="494" s="55" customFormat="true" ht="26.1" hidden="false" customHeight="true" outlineLevel="0" collapsed="false">
      <c r="A494" s="161"/>
      <c r="B494" s="162"/>
      <c r="C494" s="10"/>
      <c r="D494" s="10"/>
      <c r="E494" s="10"/>
      <c r="F494" s="10"/>
      <c r="G494" s="10"/>
      <c r="H494" s="10"/>
      <c r="I494" s="10"/>
      <c r="J494" s="10"/>
    </row>
    <row r="495" s="55" customFormat="true" ht="26.1" hidden="false" customHeight="true" outlineLevel="0" collapsed="false">
      <c r="A495" s="161"/>
      <c r="B495" s="161"/>
      <c r="C495" s="10"/>
      <c r="D495" s="10"/>
      <c r="E495" s="10"/>
      <c r="F495" s="10"/>
      <c r="G495" s="10"/>
      <c r="H495" s="10"/>
      <c r="I495" s="202"/>
      <c r="J495" s="202"/>
      <c r="K495" s="73"/>
      <c r="L495" s="73"/>
      <c r="M495" s="73"/>
      <c r="N495" s="73"/>
      <c r="O495" s="73"/>
      <c r="P495" s="73"/>
      <c r="Q495" s="73"/>
      <c r="R495" s="73"/>
    </row>
    <row r="496" s="10" customFormat="true" ht="26.1" hidden="false" customHeight="true" outlineLevel="0" collapsed="false">
      <c r="A496" s="161"/>
      <c r="B496" s="161"/>
      <c r="K496" s="55"/>
      <c r="L496" s="55"/>
      <c r="M496" s="55"/>
      <c r="N496" s="55"/>
      <c r="O496" s="55"/>
      <c r="P496" s="55"/>
      <c r="Q496" s="55"/>
      <c r="R496" s="55"/>
    </row>
    <row r="497" s="55" customFormat="true" ht="26.1" hidden="false" customHeight="true" outlineLevel="0" collapsed="false">
      <c r="A497" s="161"/>
      <c r="B497" s="162"/>
      <c r="C497" s="10"/>
      <c r="D497" s="10"/>
      <c r="E497" s="10"/>
      <c r="F497" s="10"/>
      <c r="G497" s="10"/>
      <c r="H497" s="10"/>
      <c r="I497" s="111"/>
      <c r="J497" s="111"/>
      <c r="K497" s="73"/>
      <c r="L497" s="73"/>
      <c r="M497" s="73"/>
      <c r="N497" s="73"/>
      <c r="O497" s="73"/>
      <c r="P497" s="73"/>
      <c r="Q497" s="73"/>
      <c r="R497" s="73"/>
    </row>
    <row r="498" s="10" customFormat="true" ht="26.1" hidden="false" customHeight="true" outlineLevel="0" collapsed="false">
      <c r="A498" s="161"/>
      <c r="B498" s="162"/>
      <c r="K498" s="55"/>
      <c r="L498" s="55"/>
      <c r="M498" s="55"/>
      <c r="N498" s="55"/>
      <c r="O498" s="55"/>
      <c r="P498" s="55"/>
      <c r="Q498" s="55"/>
      <c r="R498" s="55"/>
    </row>
    <row r="499" s="10" customFormat="true" ht="26.1" hidden="false" customHeight="true" outlineLevel="0" collapsed="false">
      <c r="A499" s="185"/>
      <c r="B499" s="186"/>
      <c r="C499" s="202"/>
      <c r="D499" s="202"/>
      <c r="E499" s="202"/>
      <c r="F499" s="202"/>
      <c r="G499" s="202"/>
      <c r="H499" s="202"/>
      <c r="K499" s="55"/>
      <c r="L499" s="55"/>
      <c r="M499" s="55"/>
      <c r="N499" s="55"/>
      <c r="O499" s="55"/>
      <c r="P499" s="55"/>
      <c r="Q499" s="55"/>
      <c r="R499" s="55"/>
    </row>
    <row r="500" s="55" customFormat="true" ht="26.1" hidden="false" customHeight="true" outlineLevel="0" collapsed="false">
      <c r="A500" s="161"/>
      <c r="B500" s="162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</row>
    <row r="501" s="55" customFormat="true" ht="26.1" hidden="false" customHeight="true" outlineLevel="0" collapsed="false">
      <c r="A501" s="185"/>
      <c r="B501" s="186"/>
      <c r="C501" s="111"/>
      <c r="D501" s="111"/>
      <c r="E501" s="111"/>
      <c r="F501" s="111"/>
      <c r="G501" s="111"/>
      <c r="H501" s="111"/>
      <c r="I501" s="10"/>
      <c r="J501" s="10"/>
    </row>
    <row r="502" s="73" customFormat="true" ht="26.1" hidden="false" customHeight="true" outlineLevel="0" collapsed="false">
      <c r="A502" s="161"/>
      <c r="B502" s="162"/>
      <c r="C502" s="10"/>
      <c r="D502" s="10"/>
      <c r="E502" s="10"/>
      <c r="F502" s="10"/>
      <c r="G502" s="10"/>
      <c r="H502" s="10"/>
      <c r="I502" s="10"/>
      <c r="J502" s="10"/>
      <c r="K502" s="55"/>
      <c r="L502" s="55"/>
      <c r="M502" s="55"/>
      <c r="N502" s="55"/>
      <c r="O502" s="55"/>
      <c r="P502" s="55"/>
      <c r="Q502" s="55"/>
      <c r="R502" s="55"/>
    </row>
    <row r="503" s="55" customFormat="true" ht="26.1" hidden="false" customHeight="true" outlineLevel="0" collapsed="false">
      <c r="A503" s="161"/>
      <c r="B503" s="162"/>
      <c r="C503" s="10"/>
      <c r="D503" s="10"/>
      <c r="E503" s="10"/>
      <c r="F503" s="10"/>
      <c r="G503" s="10"/>
      <c r="H503" s="10"/>
      <c r="I503" s="10"/>
      <c r="J503" s="10"/>
    </row>
    <row r="504" s="73" customFormat="true" ht="26.1" hidden="false" customHeight="true" outlineLevel="0" collapsed="false">
      <c r="A504" s="161"/>
      <c r="B504" s="161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</row>
    <row r="505" s="55" customFormat="true" ht="26.1" hidden="false" customHeight="true" outlineLevel="0" collapsed="false">
      <c r="A505" s="161"/>
      <c r="B505" s="162"/>
      <c r="C505" s="10"/>
      <c r="D505" s="10"/>
      <c r="E505" s="10"/>
      <c r="F505" s="10"/>
      <c r="G505" s="10"/>
      <c r="H505" s="10"/>
      <c r="I505" s="10"/>
      <c r="J505" s="10"/>
    </row>
    <row r="506" s="55" customFormat="true" ht="26.1" hidden="false" customHeight="true" outlineLevel="0" collapsed="false">
      <c r="A506" s="161"/>
      <c r="B506" s="162"/>
      <c r="C506" s="10"/>
      <c r="D506" s="10"/>
      <c r="E506" s="10"/>
      <c r="F506" s="10"/>
      <c r="G506" s="10"/>
      <c r="H506" s="10"/>
      <c r="I506" s="10"/>
      <c r="J506" s="10"/>
    </row>
    <row r="507" s="10" customFormat="true" ht="26.1" hidden="false" customHeight="true" outlineLevel="0" collapsed="false">
      <c r="A507" s="161"/>
      <c r="B507" s="162"/>
      <c r="K507" s="55"/>
      <c r="L507" s="55"/>
      <c r="M507" s="55"/>
      <c r="N507" s="55"/>
      <c r="O507" s="55"/>
      <c r="P507" s="55"/>
      <c r="Q507" s="55"/>
      <c r="R507" s="55"/>
    </row>
    <row r="508" s="55" customFormat="true" ht="26.1" hidden="false" customHeight="true" outlineLevel="0" collapsed="false">
      <c r="A508" s="161"/>
      <c r="B508" s="161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</row>
    <row r="509" s="55" customFormat="true" ht="26.1" hidden="false" customHeight="true" outlineLevel="0" collapsed="false">
      <c r="A509" s="161"/>
      <c r="B509" s="162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</row>
    <row r="510" s="55" customFormat="true" ht="26.1" hidden="false" customHeight="true" outlineLevel="0" collapsed="false">
      <c r="A510" s="161"/>
      <c r="B510" s="162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</row>
    <row r="511" s="10" customFormat="true" ht="26.1" hidden="false" customHeight="true" outlineLevel="0" collapsed="false">
      <c r="A511" s="161"/>
      <c r="B511" s="162"/>
    </row>
    <row r="512" s="55" customFormat="true" ht="26.1" hidden="false" customHeight="true" outlineLevel="0" collapsed="false">
      <c r="A512" s="161"/>
      <c r="B512" s="161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</row>
    <row r="513" s="55" customFormat="true" ht="49.5" hidden="false" customHeight="true" outlineLevel="0" collapsed="false">
      <c r="A513" s="161"/>
      <c r="B513" s="161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</row>
    <row r="514" s="55" customFormat="true" ht="29.25" hidden="false" customHeight="true" outlineLevel="0" collapsed="false">
      <c r="A514" s="161"/>
      <c r="B514" s="161"/>
      <c r="C514" s="10"/>
      <c r="D514" s="10"/>
      <c r="E514" s="10"/>
      <c r="F514" s="10"/>
      <c r="G514" s="10"/>
      <c r="H514" s="10"/>
      <c r="I514" s="10"/>
      <c r="J514" s="10"/>
    </row>
    <row r="515" s="10" customFormat="true" ht="26.1" hidden="false" customHeight="true" outlineLevel="0" collapsed="false">
      <c r="A515" s="161"/>
      <c r="B515" s="161"/>
      <c r="K515" s="55"/>
      <c r="L515" s="55"/>
      <c r="M515" s="55"/>
      <c r="N515" s="55"/>
      <c r="O515" s="55"/>
      <c r="P515" s="55"/>
      <c r="Q515" s="55"/>
      <c r="R515" s="55"/>
    </row>
    <row r="516" s="10" customFormat="true" ht="26.1" hidden="false" customHeight="true" outlineLevel="0" collapsed="false">
      <c r="A516" s="161"/>
      <c r="B516" s="161"/>
    </row>
    <row r="517" s="10" customFormat="true" ht="26.1" hidden="false" customHeight="true" outlineLevel="0" collapsed="false">
      <c r="A517" s="161"/>
      <c r="B517" s="161"/>
      <c r="K517" s="55"/>
      <c r="L517" s="55"/>
      <c r="M517" s="55"/>
      <c r="N517" s="55"/>
      <c r="O517" s="55"/>
      <c r="P517" s="55"/>
      <c r="Q517" s="55"/>
      <c r="R517" s="55"/>
    </row>
    <row r="518" s="10" customFormat="true" ht="26.1" hidden="false" customHeight="true" outlineLevel="0" collapsed="false">
      <c r="A518" s="161"/>
      <c r="B518" s="162"/>
      <c r="K518" s="55"/>
      <c r="L518" s="55"/>
      <c r="M518" s="55"/>
      <c r="N518" s="55"/>
      <c r="O518" s="55"/>
      <c r="P518" s="55"/>
      <c r="Q518" s="55"/>
      <c r="R518" s="55"/>
    </row>
    <row r="519" s="10" customFormat="true" ht="26.1" hidden="false" customHeight="true" outlineLevel="0" collapsed="false">
      <c r="A519" s="161"/>
      <c r="B519" s="162"/>
      <c r="K519" s="55"/>
      <c r="L519" s="55"/>
      <c r="M519" s="55"/>
      <c r="N519" s="55"/>
      <c r="O519" s="55"/>
      <c r="P519" s="55"/>
      <c r="Q519" s="55"/>
      <c r="R519" s="55"/>
    </row>
    <row r="520" s="10" customFormat="true" ht="26.1" hidden="false" customHeight="true" outlineLevel="0" collapsed="false">
      <c r="A520" s="161"/>
      <c r="B520" s="161"/>
      <c r="K520" s="55"/>
      <c r="L520" s="55"/>
      <c r="M520" s="55"/>
      <c r="N520" s="55"/>
      <c r="O520" s="55"/>
      <c r="P520" s="55"/>
      <c r="Q520" s="55"/>
      <c r="R520" s="55"/>
    </row>
    <row r="521" s="55" customFormat="true" ht="26.1" hidden="false" customHeight="true" outlineLevel="0" collapsed="false">
      <c r="A521" s="161"/>
      <c r="B521" s="162"/>
      <c r="C521" s="10"/>
      <c r="D521" s="10"/>
      <c r="E521" s="10"/>
      <c r="F521" s="10"/>
      <c r="G521" s="10"/>
      <c r="H521" s="10"/>
      <c r="I521" s="10"/>
      <c r="J521" s="10"/>
    </row>
    <row r="522" s="55" customFormat="true" ht="26.1" hidden="false" customHeight="true" outlineLevel="0" collapsed="false">
      <c r="A522" s="161"/>
      <c r="B522" s="162"/>
      <c r="C522" s="10"/>
      <c r="D522" s="10"/>
      <c r="E522" s="10"/>
      <c r="F522" s="10"/>
      <c r="G522" s="10"/>
      <c r="H522" s="10"/>
      <c r="I522" s="10"/>
      <c r="J522" s="10"/>
    </row>
    <row r="523" s="10" customFormat="true" ht="26.1" hidden="false" customHeight="true" outlineLevel="0" collapsed="false">
      <c r="A523" s="161"/>
      <c r="B523" s="162"/>
      <c r="K523" s="55"/>
      <c r="L523" s="55"/>
      <c r="M523" s="55"/>
      <c r="N523" s="55"/>
      <c r="O523" s="55"/>
      <c r="P523" s="55"/>
      <c r="Q523" s="55"/>
      <c r="R523" s="55"/>
    </row>
    <row r="524" s="55" customFormat="true" ht="26.1" hidden="false" customHeight="true" outlineLevel="0" collapsed="false">
      <c r="A524" s="161"/>
      <c r="B524" s="162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</row>
    <row r="525" s="55" customFormat="true" ht="26.1" hidden="false" customHeight="true" outlineLevel="0" collapsed="false">
      <c r="A525" s="161"/>
      <c r="B525" s="162"/>
      <c r="C525" s="10"/>
      <c r="D525" s="10"/>
      <c r="E525" s="10"/>
      <c r="F525" s="10"/>
      <c r="G525" s="10"/>
      <c r="H525" s="10"/>
      <c r="I525" s="10"/>
      <c r="J525" s="10"/>
    </row>
    <row r="526" s="55" customFormat="true" ht="26.1" hidden="false" customHeight="true" outlineLevel="0" collapsed="false">
      <c r="A526" s="161"/>
      <c r="B526" s="162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</row>
    <row r="527" s="55" customFormat="true" ht="26.1" hidden="false" customHeight="true" outlineLevel="0" collapsed="false">
      <c r="A527" s="161"/>
      <c r="B527" s="162"/>
      <c r="C527" s="10"/>
      <c r="D527" s="10"/>
      <c r="E527" s="10"/>
      <c r="F527" s="10"/>
      <c r="G527" s="10"/>
      <c r="H527" s="10"/>
      <c r="I527" s="10"/>
      <c r="J527" s="10"/>
    </row>
    <row r="528" s="55" customFormat="true" ht="26.1" hidden="false" customHeight="true" outlineLevel="0" collapsed="false">
      <c r="A528" s="166"/>
      <c r="B528" s="166"/>
      <c r="C528" s="10"/>
      <c r="D528" s="10"/>
      <c r="E528" s="10"/>
      <c r="F528" s="10"/>
      <c r="G528" s="10"/>
      <c r="H528" s="10"/>
      <c r="I528" s="10"/>
      <c r="J528" s="10"/>
    </row>
    <row r="529" s="55" customFormat="true" ht="26.1" hidden="false" customHeight="true" outlineLevel="0" collapsed="false">
      <c r="A529" s="166"/>
      <c r="B529" s="167"/>
      <c r="C529" s="10"/>
      <c r="D529" s="10"/>
      <c r="E529" s="10"/>
      <c r="F529" s="10"/>
      <c r="G529" s="10"/>
      <c r="H529" s="10"/>
      <c r="I529" s="111"/>
      <c r="J529" s="111"/>
      <c r="K529" s="10"/>
      <c r="L529" s="10"/>
      <c r="M529" s="10"/>
      <c r="N529" s="10"/>
      <c r="O529" s="10"/>
      <c r="P529" s="10"/>
      <c r="Q529" s="10"/>
      <c r="R529" s="10"/>
    </row>
    <row r="530" s="55" customFormat="true" ht="26.1" hidden="false" customHeight="true" outlineLevel="0" collapsed="false">
      <c r="A530" s="170"/>
      <c r="B530" s="170"/>
      <c r="C530" s="10"/>
      <c r="D530" s="10"/>
      <c r="E530" s="10"/>
      <c r="F530" s="10"/>
      <c r="G530" s="10"/>
      <c r="H530" s="10"/>
      <c r="I530" s="10"/>
      <c r="J530" s="10"/>
    </row>
    <row r="531" s="10" customFormat="true" ht="26.1" hidden="false" customHeight="true" outlineLevel="0" collapsed="false">
      <c r="A531" s="161"/>
      <c r="B531" s="162"/>
      <c r="K531" s="55"/>
      <c r="L531" s="55"/>
      <c r="M531" s="55"/>
      <c r="N531" s="55"/>
      <c r="O531" s="55"/>
      <c r="P531" s="55"/>
      <c r="Q531" s="55"/>
      <c r="R531" s="55"/>
    </row>
    <row r="532" s="55" customFormat="true" ht="26.1" hidden="false" customHeight="true" outlineLevel="0" collapsed="false">
      <c r="A532" s="161"/>
      <c r="B532" s="162"/>
      <c r="C532" s="10"/>
      <c r="D532" s="10"/>
      <c r="E532" s="10"/>
      <c r="F532" s="10"/>
      <c r="G532" s="10"/>
      <c r="H532" s="10"/>
      <c r="I532" s="10"/>
      <c r="J532" s="10"/>
    </row>
    <row r="533" s="10" customFormat="true" ht="26.1" hidden="false" customHeight="true" outlineLevel="0" collapsed="false">
      <c r="A533" s="185"/>
      <c r="B533" s="185"/>
      <c r="C533" s="111"/>
      <c r="D533" s="111"/>
      <c r="E533" s="111"/>
      <c r="F533" s="111"/>
      <c r="G533" s="111"/>
      <c r="H533" s="111"/>
      <c r="K533" s="55"/>
      <c r="L533" s="55"/>
      <c r="M533" s="55"/>
      <c r="N533" s="55"/>
      <c r="O533" s="55"/>
      <c r="P533" s="55"/>
      <c r="Q533" s="55"/>
      <c r="R533" s="55"/>
    </row>
    <row r="534" s="55" customFormat="true" ht="26.1" hidden="false" customHeight="true" outlineLevel="0" collapsed="false">
      <c r="A534" s="161"/>
      <c r="B534" s="162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</row>
    <row r="535" s="55" customFormat="true" ht="26.1" hidden="false" customHeight="true" outlineLevel="0" collapsed="false">
      <c r="A535" s="161"/>
      <c r="B535" s="162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</row>
    <row r="536" s="111" customFormat="true" ht="26.1" hidden="false" customHeight="true" outlineLevel="0" collapsed="false">
      <c r="A536" s="161"/>
      <c r="B536" s="162"/>
      <c r="C536" s="10"/>
      <c r="D536" s="10"/>
      <c r="E536" s="10"/>
      <c r="F536" s="10"/>
      <c r="G536" s="10"/>
      <c r="H536" s="10"/>
      <c r="I536" s="10"/>
      <c r="J536" s="10"/>
      <c r="K536" s="55"/>
      <c r="L536" s="55"/>
      <c r="M536" s="55"/>
      <c r="N536" s="55"/>
      <c r="O536" s="55"/>
      <c r="P536" s="55"/>
      <c r="Q536" s="55"/>
      <c r="R536" s="55"/>
      <c r="S536" s="10"/>
      <c r="T536" s="10"/>
      <c r="U536" s="10"/>
      <c r="V536" s="10"/>
      <c r="W536" s="10"/>
    </row>
    <row r="537" s="55" customFormat="true" ht="26.1" hidden="false" customHeight="true" outlineLevel="0" collapsed="false">
      <c r="A537" s="161"/>
      <c r="B537" s="162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</row>
    <row r="538" s="55" customFormat="true" ht="26.1" hidden="false" customHeight="true" outlineLevel="0" collapsed="false">
      <c r="A538" s="161"/>
      <c r="B538" s="161"/>
      <c r="C538" s="10"/>
      <c r="D538" s="10"/>
      <c r="E538" s="10"/>
      <c r="F538" s="10"/>
      <c r="G538" s="10"/>
      <c r="H538" s="10"/>
      <c r="I538" s="10"/>
      <c r="J538" s="10"/>
    </row>
    <row r="539" s="55" customFormat="true" ht="26.1" hidden="false" customHeight="true" outlineLevel="0" collapsed="false">
      <c r="A539" s="161"/>
      <c r="B539" s="161"/>
      <c r="C539" s="10"/>
      <c r="D539" s="10"/>
      <c r="E539" s="10"/>
      <c r="F539" s="10"/>
      <c r="G539" s="10"/>
      <c r="H539" s="10"/>
      <c r="I539" s="10"/>
      <c r="J539" s="10"/>
    </row>
    <row r="540" s="55" customFormat="true" ht="26.1" hidden="false" customHeight="true" outlineLevel="0" collapsed="false">
      <c r="A540" s="161"/>
      <c r="B540" s="162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</row>
    <row r="541" s="10" customFormat="true" ht="26.1" hidden="false" customHeight="true" outlineLevel="0" collapsed="false">
      <c r="A541" s="161"/>
      <c r="B541" s="161"/>
      <c r="K541" s="55"/>
      <c r="L541" s="55"/>
      <c r="M541" s="55"/>
      <c r="N541" s="55"/>
      <c r="O541" s="55"/>
      <c r="P541" s="55"/>
      <c r="Q541" s="55"/>
      <c r="R541" s="55"/>
    </row>
    <row r="542" s="10" customFormat="true" ht="26.1" hidden="false" customHeight="true" outlineLevel="0" collapsed="false">
      <c r="A542" s="161"/>
      <c r="B542" s="162"/>
    </row>
    <row r="543" s="55" customFormat="true" ht="26.1" hidden="false" customHeight="true" outlineLevel="0" collapsed="false">
      <c r="A543" s="161"/>
      <c r="B543" s="162"/>
      <c r="C543" s="10"/>
      <c r="D543" s="10"/>
      <c r="E543" s="10"/>
      <c r="F543" s="10"/>
      <c r="G543" s="10"/>
      <c r="H543" s="10"/>
      <c r="I543" s="10"/>
      <c r="J543" s="10"/>
    </row>
    <row r="544" s="10" customFormat="true" ht="26.1" hidden="false" customHeight="true" outlineLevel="0" collapsed="false">
      <c r="A544" s="161"/>
      <c r="B544" s="161"/>
      <c r="K544" s="55"/>
      <c r="L544" s="55"/>
      <c r="M544" s="55"/>
      <c r="N544" s="55"/>
      <c r="O544" s="55"/>
      <c r="P544" s="55"/>
      <c r="Q544" s="55"/>
      <c r="R544" s="55"/>
    </row>
    <row r="545" s="55" customFormat="true" ht="26.1" hidden="false" customHeight="true" outlineLevel="0" collapsed="false">
      <c r="A545" s="161"/>
      <c r="B545" s="162"/>
      <c r="C545" s="10"/>
      <c r="D545" s="10"/>
      <c r="E545" s="10"/>
      <c r="F545" s="10"/>
      <c r="G545" s="10"/>
      <c r="H545" s="10"/>
      <c r="I545" s="10"/>
      <c r="J545" s="10"/>
      <c r="K545" s="8" t="e">
        <f aca="false">#REF!</f>
        <v>#REF!</v>
      </c>
      <c r="L545" s="10"/>
      <c r="M545" s="10"/>
      <c r="N545" s="10"/>
      <c r="O545" s="10"/>
      <c r="P545" s="10"/>
      <c r="Q545" s="10"/>
      <c r="R545" s="10"/>
    </row>
    <row r="546" s="55" customFormat="true" ht="26.1" hidden="false" customHeight="true" outlineLevel="0" collapsed="false">
      <c r="A546" s="161"/>
      <c r="B546" s="161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</row>
    <row r="547" s="10" customFormat="true" ht="26.1" hidden="false" customHeight="true" outlineLevel="0" collapsed="false">
      <c r="A547" s="161"/>
      <c r="B547" s="162"/>
    </row>
    <row r="548" s="55" customFormat="true" ht="26.1" hidden="false" customHeight="true" outlineLevel="0" collapsed="false">
      <c r="A548" s="161"/>
      <c r="B548" s="162"/>
      <c r="C548" s="10"/>
      <c r="D548" s="10"/>
      <c r="E548" s="10"/>
      <c r="F548" s="10"/>
      <c r="G548" s="10"/>
      <c r="H548" s="10"/>
      <c r="I548" s="10"/>
      <c r="J548" s="10"/>
    </row>
    <row r="549" s="10" customFormat="true" ht="26.1" hidden="false" customHeight="true" outlineLevel="0" collapsed="false">
      <c r="A549" s="161"/>
      <c r="B549" s="161"/>
      <c r="K549" s="55"/>
      <c r="L549" s="55"/>
      <c r="M549" s="55"/>
      <c r="N549" s="55"/>
      <c r="O549" s="55"/>
      <c r="P549" s="55"/>
      <c r="Q549" s="55"/>
      <c r="R549" s="55"/>
    </row>
    <row r="550" s="55" customFormat="true" ht="36.75" hidden="false" customHeight="true" outlineLevel="0" collapsed="false">
      <c r="A550" s="161"/>
      <c r="B550" s="161"/>
      <c r="C550" s="10"/>
      <c r="D550" s="10"/>
      <c r="E550" s="10"/>
      <c r="F550" s="10"/>
      <c r="G550" s="10"/>
      <c r="H550" s="10"/>
      <c r="I550" s="10"/>
      <c r="J550" s="10"/>
      <c r="K550" s="160"/>
      <c r="L550" s="160"/>
      <c r="M550" s="160"/>
      <c r="N550" s="160"/>
      <c r="O550" s="160"/>
      <c r="P550" s="160"/>
      <c r="Q550" s="160"/>
      <c r="R550" s="160"/>
    </row>
    <row r="551" s="55" customFormat="true" ht="26.1" hidden="false" customHeight="true" outlineLevel="0" collapsed="false">
      <c r="A551" s="161"/>
      <c r="B551" s="161"/>
      <c r="C551" s="10"/>
      <c r="D551" s="10"/>
      <c r="E551" s="10"/>
      <c r="F551" s="10"/>
      <c r="G551" s="10"/>
      <c r="H551" s="10"/>
      <c r="I551" s="10"/>
      <c r="J551" s="10"/>
    </row>
    <row r="552" s="10" customFormat="true" ht="26.1" hidden="false" customHeight="true" outlineLevel="0" collapsed="false">
      <c r="A552" s="161"/>
      <c r="B552" s="162"/>
      <c r="K552" s="55"/>
      <c r="L552" s="55"/>
      <c r="M552" s="55"/>
      <c r="N552" s="55"/>
      <c r="O552" s="55"/>
      <c r="P552" s="55"/>
      <c r="Q552" s="55"/>
      <c r="R552" s="55"/>
    </row>
    <row r="553" s="10" customFormat="true" ht="26.1" hidden="false" customHeight="true" outlineLevel="0" collapsed="false">
      <c r="A553" s="161"/>
      <c r="B553" s="162"/>
    </row>
    <row r="554" s="10" customFormat="true" ht="26.1" hidden="false" customHeight="true" outlineLevel="0" collapsed="false">
      <c r="A554" s="161"/>
      <c r="B554" s="161"/>
      <c r="K554" s="55"/>
      <c r="L554" s="55"/>
      <c r="M554" s="55"/>
      <c r="N554" s="55"/>
      <c r="O554" s="55"/>
      <c r="P554" s="55"/>
      <c r="Q554" s="55"/>
      <c r="R554" s="55"/>
    </row>
    <row r="555" s="55" customFormat="true" ht="26.1" hidden="false" customHeight="true" outlineLevel="0" collapsed="false">
      <c r="A555" s="161"/>
      <c r="B555" s="162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</row>
    <row r="556" s="55" customFormat="true" ht="26.1" hidden="false" customHeight="true" outlineLevel="0" collapsed="false">
      <c r="A556" s="161"/>
      <c r="B556" s="162"/>
      <c r="C556" s="10"/>
      <c r="D556" s="10"/>
      <c r="E556" s="10"/>
      <c r="F556" s="10"/>
      <c r="G556" s="10"/>
      <c r="H556" s="10"/>
      <c r="I556" s="10"/>
      <c r="J556" s="10"/>
    </row>
    <row r="557" s="160" customFormat="true" ht="26.1" hidden="false" customHeight="true" outlineLevel="0" collapsed="false">
      <c r="A557" s="161"/>
      <c r="B557" s="161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</row>
    <row r="558" s="55" customFormat="true" ht="26.1" hidden="false" customHeight="true" outlineLevel="0" collapsed="false">
      <c r="A558" s="161"/>
      <c r="B558" s="162"/>
      <c r="C558" s="10"/>
      <c r="D558" s="10"/>
      <c r="E558" s="10"/>
      <c r="F558" s="10"/>
      <c r="G558" s="10"/>
      <c r="H558" s="10"/>
      <c r="I558" s="10"/>
      <c r="J558" s="10"/>
    </row>
    <row r="559" s="55" customFormat="true" ht="26.1" hidden="false" customHeight="true" outlineLevel="0" collapsed="false">
      <c r="A559" s="152"/>
      <c r="B559" s="152"/>
      <c r="C559" s="10"/>
      <c r="D559" s="10"/>
      <c r="E559" s="10"/>
      <c r="F559" s="10"/>
      <c r="G559" s="10"/>
      <c r="H559" s="10"/>
      <c r="I559" s="10"/>
      <c r="J559" s="10"/>
    </row>
    <row r="560" s="10" customFormat="true" ht="26.1" hidden="false" customHeight="true" outlineLevel="0" collapsed="false">
      <c r="A560" s="152"/>
      <c r="B560" s="153"/>
    </row>
    <row r="561" s="55" customFormat="true" ht="26.1" hidden="false" customHeight="true" outlineLevel="0" collapsed="false">
      <c r="A561" s="152"/>
      <c r="B561" s="152"/>
      <c r="C561" s="10"/>
      <c r="D561" s="10"/>
      <c r="E561" s="10"/>
      <c r="F561" s="10"/>
      <c r="G561" s="10"/>
      <c r="H561" s="10"/>
      <c r="I561" s="10"/>
      <c r="J561" s="10"/>
    </row>
    <row r="562" s="10" customFormat="true" ht="26.1" hidden="false" customHeight="true" outlineLevel="0" collapsed="false">
      <c r="A562" s="152"/>
      <c r="B562" s="153"/>
      <c r="K562" s="58"/>
      <c r="L562" s="58"/>
      <c r="M562" s="58"/>
      <c r="N562" s="58"/>
      <c r="O562" s="58"/>
      <c r="P562" s="58"/>
      <c r="Q562" s="58"/>
      <c r="R562" s="58"/>
    </row>
    <row r="563" s="55" customFormat="true" ht="26.1" hidden="false" customHeight="true" outlineLevel="0" collapsed="false">
      <c r="A563" s="152"/>
      <c r="B563" s="153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</row>
    <row r="564" s="10" customFormat="true" ht="26.1" hidden="false" customHeight="true" outlineLevel="0" collapsed="false">
      <c r="A564" s="152"/>
      <c r="B564" s="152"/>
      <c r="K564" s="55"/>
      <c r="L564" s="55"/>
      <c r="M564" s="55"/>
      <c r="N564" s="55"/>
      <c r="O564" s="55"/>
      <c r="P564" s="55"/>
      <c r="Q564" s="55"/>
      <c r="R564" s="55"/>
    </row>
    <row r="565" s="55" customFormat="true" ht="31.5" hidden="false" customHeight="true" outlineLevel="0" collapsed="false">
      <c r="A565" s="152"/>
      <c r="B565" s="153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</row>
    <row r="566" s="55" customFormat="true" ht="26.1" hidden="false" customHeight="true" outlineLevel="0" collapsed="false">
      <c r="A566" s="161"/>
      <c r="B566" s="162"/>
      <c r="C566" s="10"/>
      <c r="D566" s="10"/>
      <c r="E566" s="10"/>
      <c r="F566" s="10"/>
      <c r="G566" s="10"/>
      <c r="H566" s="10"/>
      <c r="I566" s="10"/>
      <c r="J566" s="10"/>
    </row>
    <row r="567" s="10" customFormat="true" ht="26.1" hidden="false" customHeight="true" outlineLevel="0" collapsed="false">
      <c r="A567" s="152"/>
      <c r="B567" s="152"/>
      <c r="K567" s="55"/>
      <c r="L567" s="55"/>
      <c r="M567" s="55"/>
      <c r="N567" s="55"/>
      <c r="O567" s="55"/>
      <c r="P567" s="55"/>
      <c r="Q567" s="55"/>
      <c r="R567" s="55"/>
    </row>
    <row r="568" s="55" customFormat="true" ht="26.1" hidden="false" customHeight="true" outlineLevel="0" collapsed="false">
      <c r="A568" s="152"/>
      <c r="B568" s="153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</row>
    <row r="569" s="58" customFormat="true" ht="42.75" hidden="false" customHeight="true" outlineLevel="0" collapsed="false">
      <c r="A569" s="152"/>
      <c r="B569" s="152"/>
      <c r="C569" s="10"/>
      <c r="D569" s="10"/>
      <c r="E569" s="10"/>
      <c r="F569" s="10"/>
      <c r="G569" s="10"/>
      <c r="H569" s="10"/>
      <c r="I569" s="10"/>
      <c r="J569" s="10"/>
      <c r="K569" s="55"/>
      <c r="L569" s="55"/>
      <c r="M569" s="55"/>
      <c r="N569" s="55"/>
      <c r="O569" s="55"/>
      <c r="P569" s="55"/>
      <c r="Q569" s="55"/>
      <c r="R569" s="55"/>
    </row>
    <row r="570" s="10" customFormat="true" ht="42.75" hidden="false" customHeight="true" outlineLevel="0" collapsed="false">
      <c r="A570" s="152"/>
      <c r="B570" s="153"/>
      <c r="K570" s="55"/>
      <c r="L570" s="55"/>
      <c r="M570" s="55"/>
      <c r="N570" s="55"/>
      <c r="O570" s="55"/>
      <c r="P570" s="55"/>
      <c r="Q570" s="55"/>
      <c r="R570" s="55"/>
    </row>
    <row r="571" s="55" customFormat="true" ht="26.1" hidden="false" customHeight="true" outlineLevel="0" collapsed="false">
      <c r="A571" s="152"/>
      <c r="B571" s="153"/>
      <c r="C571" s="10"/>
      <c r="D571" s="10"/>
      <c r="E571" s="10"/>
      <c r="F571" s="10"/>
      <c r="G571" s="10"/>
      <c r="H571" s="10"/>
      <c r="I571" s="10"/>
      <c r="J571" s="10"/>
    </row>
    <row r="572" s="10" customFormat="true" ht="26.1" hidden="false" customHeight="true" outlineLevel="0" collapsed="false">
      <c r="A572" s="152"/>
      <c r="B572" s="152"/>
      <c r="K572" s="55"/>
      <c r="L572" s="55"/>
      <c r="M572" s="55"/>
      <c r="N572" s="55"/>
      <c r="O572" s="55"/>
      <c r="P572" s="55"/>
      <c r="Q572" s="55"/>
      <c r="R572" s="55"/>
    </row>
    <row r="573" s="55" customFormat="true" ht="26.1" hidden="false" customHeight="true" outlineLevel="0" collapsed="false">
      <c r="A573" s="152"/>
      <c r="B573" s="153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</row>
    <row r="574" s="55" customFormat="true" ht="26.1" hidden="false" customHeight="true" outlineLevel="0" collapsed="false">
      <c r="A574" s="152"/>
      <c r="B574" s="153"/>
      <c r="C574" s="10"/>
      <c r="D574" s="10"/>
      <c r="E574" s="10"/>
      <c r="F574" s="10"/>
      <c r="G574" s="10"/>
      <c r="H574" s="10"/>
      <c r="I574" s="10"/>
      <c r="J574" s="10"/>
    </row>
    <row r="575" s="10" customFormat="true" ht="26.1" hidden="false" customHeight="true" outlineLevel="0" collapsed="false">
      <c r="A575" s="152"/>
      <c r="B575" s="153"/>
    </row>
    <row r="576" s="55" customFormat="true" ht="26.1" hidden="false" customHeight="true" outlineLevel="0" collapsed="false">
      <c r="A576" s="152"/>
      <c r="B576" s="153"/>
      <c r="C576" s="10"/>
      <c r="D576" s="10"/>
      <c r="E576" s="10"/>
      <c r="F576" s="10"/>
      <c r="G576" s="10"/>
      <c r="H576" s="10"/>
      <c r="I576" s="10"/>
      <c r="J576" s="10"/>
    </row>
    <row r="577" s="55" customFormat="true" ht="26.1" hidden="false" customHeight="true" outlineLevel="0" collapsed="false">
      <c r="A577" s="152"/>
      <c r="B577" s="152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</row>
    <row r="578" s="55" customFormat="true" ht="36" hidden="false" customHeight="true" outlineLevel="0" collapsed="false">
      <c r="A578" s="152"/>
      <c r="B578" s="153"/>
      <c r="C578" s="10"/>
      <c r="D578" s="10"/>
      <c r="E578" s="10"/>
      <c r="F578" s="10"/>
      <c r="G578" s="10"/>
      <c r="H578" s="10"/>
      <c r="I578" s="10"/>
      <c r="J578" s="10"/>
    </row>
    <row r="579" s="55" customFormat="true" ht="26.1" hidden="false" customHeight="true" outlineLevel="0" collapsed="false">
      <c r="A579" s="152"/>
      <c r="B579" s="152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</row>
    <row r="580" s="10" customFormat="true" ht="26.1" hidden="false" customHeight="true" outlineLevel="0" collapsed="false">
      <c r="A580" s="152"/>
      <c r="B580" s="153"/>
    </row>
    <row r="581" s="55" customFormat="true" ht="26.1" hidden="false" customHeight="true" outlineLevel="0" collapsed="false">
      <c r="A581" s="152"/>
      <c r="B581" s="152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</row>
    <row r="582" s="10" customFormat="true" ht="26.1" hidden="false" customHeight="true" outlineLevel="0" collapsed="false">
      <c r="A582" s="152"/>
      <c r="B582" s="153"/>
    </row>
    <row r="583" s="55" customFormat="true" ht="37.5" hidden="false" customHeight="true" outlineLevel="0" collapsed="false">
      <c r="A583" s="152"/>
      <c r="B583" s="152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</row>
    <row r="584" s="10" customFormat="true" ht="42" hidden="false" customHeight="true" outlineLevel="0" collapsed="false">
      <c r="A584" s="152"/>
      <c r="B584" s="152"/>
    </row>
    <row r="585" s="55" customFormat="true" ht="45" hidden="false" customHeight="true" outlineLevel="0" collapsed="false">
      <c r="A585" s="152"/>
      <c r="B585" s="152"/>
      <c r="C585" s="10"/>
      <c r="D585" s="10"/>
      <c r="E585" s="10"/>
      <c r="F585" s="10"/>
      <c r="G585" s="10"/>
      <c r="H585" s="10"/>
      <c r="I585" s="10"/>
      <c r="J585" s="10"/>
    </row>
    <row r="586" s="10" customFormat="true" ht="32.25" hidden="false" customHeight="true" outlineLevel="0" collapsed="false">
      <c r="A586" s="152"/>
      <c r="B586" s="152"/>
      <c r="K586" s="55"/>
      <c r="L586" s="55"/>
      <c r="M586" s="55"/>
      <c r="N586" s="55"/>
      <c r="O586" s="55"/>
      <c r="P586" s="55"/>
      <c r="Q586" s="55"/>
      <c r="R586" s="55"/>
    </row>
    <row r="587" s="10" customFormat="true" ht="26.1" hidden="false" customHeight="true" outlineLevel="0" collapsed="false">
      <c r="A587" s="152"/>
      <c r="B587" s="152"/>
      <c r="K587" s="55"/>
      <c r="L587" s="55"/>
      <c r="M587" s="55"/>
      <c r="N587" s="55"/>
      <c r="O587" s="55"/>
      <c r="P587" s="55"/>
      <c r="Q587" s="55"/>
      <c r="R587" s="55"/>
    </row>
    <row r="588" s="10" customFormat="true" ht="26.1" hidden="false" customHeight="true" outlineLevel="0" collapsed="false">
      <c r="A588" s="152"/>
      <c r="B588" s="152"/>
      <c r="K588" s="55"/>
      <c r="L588" s="55"/>
      <c r="M588" s="55"/>
      <c r="N588" s="55"/>
      <c r="O588" s="55"/>
      <c r="P588" s="55"/>
      <c r="Q588" s="55"/>
      <c r="R588" s="55"/>
    </row>
    <row r="589" s="10" customFormat="true" ht="26.1" hidden="false" customHeight="true" outlineLevel="0" collapsed="false">
      <c r="A589" s="152"/>
      <c r="B589" s="153"/>
      <c r="K589" s="55"/>
      <c r="L589" s="55"/>
      <c r="M589" s="55"/>
      <c r="N589" s="55"/>
      <c r="O589" s="55"/>
      <c r="P589" s="55"/>
      <c r="Q589" s="55"/>
      <c r="R589" s="55"/>
    </row>
    <row r="590" s="10" customFormat="true" ht="26.1" hidden="false" customHeight="true" outlineLevel="0" collapsed="false">
      <c r="A590" s="152"/>
      <c r="B590" s="153"/>
    </row>
    <row r="591" s="10" customFormat="true" ht="26.1" hidden="false" customHeight="true" outlineLevel="0" collapsed="false">
      <c r="A591" s="152"/>
      <c r="B591" s="153"/>
      <c r="K591" s="55"/>
      <c r="L591" s="55"/>
      <c r="M591" s="55"/>
      <c r="N591" s="55"/>
      <c r="O591" s="55"/>
      <c r="P591" s="55"/>
      <c r="Q591" s="55"/>
      <c r="R591" s="55"/>
    </row>
    <row r="592" s="55" customFormat="true" ht="26.1" hidden="false" customHeight="true" outlineLevel="0" collapsed="false">
      <c r="A592" s="152"/>
      <c r="B592" s="153"/>
      <c r="C592" s="10"/>
      <c r="D592" s="10"/>
      <c r="E592" s="10"/>
      <c r="F592" s="10"/>
      <c r="G592" s="10"/>
      <c r="H592" s="10"/>
      <c r="I592" s="10"/>
      <c r="J592" s="10"/>
    </row>
    <row r="593" s="55" customFormat="true" ht="26.1" hidden="false" customHeight="true" outlineLevel="0" collapsed="false">
      <c r="A593" s="161"/>
      <c r="B593" s="162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</row>
    <row r="594" s="55" customFormat="true" ht="26.1" hidden="false" customHeight="true" outlineLevel="0" collapsed="false">
      <c r="A594" s="172"/>
      <c r="B594" s="172"/>
      <c r="C594" s="10"/>
      <c r="D594" s="10"/>
      <c r="E594" s="10"/>
      <c r="F594" s="10"/>
      <c r="G594" s="10"/>
      <c r="H594" s="10"/>
      <c r="I594" s="10"/>
      <c r="J594" s="10"/>
    </row>
    <row r="595" s="55" customFormat="true" ht="26.1" hidden="false" customHeight="true" outlineLevel="0" collapsed="false">
      <c r="A595" s="172"/>
      <c r="B595" s="203"/>
      <c r="C595" s="10"/>
      <c r="D595" s="10"/>
      <c r="E595" s="10"/>
      <c r="F595" s="10"/>
      <c r="G595" s="10"/>
      <c r="H595" s="10"/>
      <c r="I595" s="10"/>
      <c r="J595" s="10"/>
    </row>
    <row r="596" s="55" customFormat="true" ht="26.1" hidden="false" customHeight="true" outlineLevel="0" collapsed="false">
      <c r="A596" s="172"/>
      <c r="B596" s="203"/>
      <c r="C596" s="10"/>
      <c r="D596" s="10"/>
      <c r="E596" s="10"/>
      <c r="F596" s="10"/>
      <c r="G596" s="10"/>
      <c r="H596" s="10"/>
      <c r="I596" s="10"/>
      <c r="J596" s="10"/>
    </row>
    <row r="597" s="10" customFormat="true" ht="26.1" hidden="false" customHeight="true" outlineLevel="0" collapsed="false">
      <c r="A597" s="172"/>
      <c r="B597" s="172"/>
      <c r="K597" s="55"/>
      <c r="L597" s="55"/>
      <c r="M597" s="55"/>
      <c r="N597" s="55"/>
      <c r="O597" s="55"/>
      <c r="P597" s="55"/>
      <c r="Q597" s="55"/>
      <c r="R597" s="55"/>
    </row>
    <row r="598" s="55" customFormat="true" ht="26.1" hidden="false" customHeight="true" outlineLevel="0" collapsed="false">
      <c r="A598" s="172"/>
      <c r="B598" s="203"/>
      <c r="C598" s="10"/>
      <c r="D598" s="10"/>
      <c r="E598" s="10"/>
      <c r="F598" s="10"/>
      <c r="G598" s="10"/>
      <c r="H598" s="10"/>
      <c r="I598" s="10"/>
      <c r="J598" s="10"/>
    </row>
    <row r="599" s="55" customFormat="true" ht="35.25" hidden="false" customHeight="true" outlineLevel="0" collapsed="false">
      <c r="A599" s="172"/>
      <c r="B599" s="203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</row>
    <row r="600" s="10" customFormat="true" ht="26.1" hidden="false" customHeight="true" outlineLevel="0" collapsed="false">
      <c r="A600" s="172"/>
      <c r="B600" s="203"/>
    </row>
    <row r="601" s="55" customFormat="true" ht="26.1" hidden="false" customHeight="true" outlineLevel="0" collapsed="false">
      <c r="A601" s="172"/>
      <c r="B601" s="203"/>
      <c r="C601" s="10"/>
      <c r="D601" s="10"/>
      <c r="E601" s="10"/>
      <c r="F601" s="10"/>
      <c r="G601" s="10"/>
      <c r="H601" s="10"/>
      <c r="I601" s="10"/>
      <c r="J601" s="10"/>
    </row>
    <row r="602" s="55" customFormat="true" ht="26.1" hidden="false" customHeight="true" outlineLevel="0" collapsed="false">
      <c r="A602" s="172"/>
      <c r="B602" s="203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</row>
    <row r="603" s="55" customFormat="true" ht="26.1" hidden="false" customHeight="true" outlineLevel="0" collapsed="false">
      <c r="A603" s="172"/>
      <c r="B603" s="172"/>
      <c r="C603" s="10"/>
      <c r="D603" s="10"/>
      <c r="E603" s="10"/>
      <c r="F603" s="10"/>
      <c r="G603" s="10"/>
      <c r="H603" s="10"/>
      <c r="I603" s="10"/>
      <c r="J603" s="10"/>
    </row>
    <row r="604" s="55" customFormat="true" ht="26.1" hidden="false" customHeight="true" outlineLevel="0" collapsed="false">
      <c r="A604" s="172"/>
      <c r="B604" s="172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</row>
    <row r="605" s="55" customFormat="true" ht="26.1" hidden="false" customHeight="true" outlineLevel="0" collapsed="false">
      <c r="A605" s="172"/>
      <c r="B605" s="203"/>
      <c r="C605" s="10"/>
      <c r="D605" s="10"/>
      <c r="E605" s="10"/>
      <c r="F605" s="10"/>
      <c r="G605" s="10"/>
      <c r="H605" s="10"/>
      <c r="I605" s="10"/>
      <c r="J605" s="10"/>
    </row>
    <row r="606" s="10" customFormat="true" ht="26.1" hidden="false" customHeight="true" outlineLevel="0" collapsed="false">
      <c r="A606" s="172"/>
      <c r="B606" s="172"/>
    </row>
    <row r="607" s="10" customFormat="true" ht="32.25" hidden="false" customHeight="true" outlineLevel="0" collapsed="false">
      <c r="A607" s="172"/>
      <c r="B607" s="203"/>
      <c r="K607" s="55"/>
      <c r="L607" s="55"/>
      <c r="M607" s="55"/>
      <c r="N607" s="55"/>
      <c r="O607" s="55"/>
      <c r="P607" s="55"/>
      <c r="Q607" s="55"/>
      <c r="R607" s="55"/>
    </row>
    <row r="608" s="55" customFormat="true" ht="26.1" hidden="false" customHeight="true" outlineLevel="0" collapsed="false">
      <c r="A608" s="152"/>
      <c r="B608" s="152"/>
      <c r="C608" s="10"/>
      <c r="D608" s="10"/>
      <c r="E608" s="10"/>
      <c r="F608" s="10"/>
      <c r="G608" s="10"/>
      <c r="H608" s="10"/>
      <c r="I608" s="10"/>
      <c r="J608" s="10"/>
    </row>
    <row r="609" s="10" customFormat="true" ht="26.1" hidden="false" customHeight="true" outlineLevel="0" collapsed="false">
      <c r="A609" s="204"/>
      <c r="B609" s="205"/>
    </row>
    <row r="610" s="55" customFormat="true" ht="26.1" hidden="false" customHeight="true" outlineLevel="0" collapsed="false">
      <c r="A610" s="204"/>
      <c r="B610" s="204"/>
      <c r="C610" s="10"/>
      <c r="D610" s="10"/>
      <c r="E610" s="10"/>
      <c r="F610" s="10"/>
      <c r="G610" s="10"/>
      <c r="H610" s="10"/>
      <c r="I610" s="10"/>
      <c r="J610" s="10"/>
    </row>
    <row r="611" s="10" customFormat="true" ht="26.1" hidden="false" customHeight="true" outlineLevel="0" collapsed="false">
      <c r="A611" s="187"/>
      <c r="B611" s="188"/>
    </row>
    <row r="612" s="55" customFormat="true" ht="26.1" hidden="false" customHeight="true" outlineLevel="0" collapsed="false">
      <c r="A612" s="187"/>
      <c r="B612" s="188"/>
      <c r="C612" s="10"/>
      <c r="D612" s="10"/>
      <c r="E612" s="10"/>
      <c r="F612" s="10"/>
      <c r="G612" s="10"/>
      <c r="H612" s="10"/>
      <c r="I612" s="111"/>
      <c r="J612" s="111"/>
      <c r="K612" s="111"/>
      <c r="L612" s="111"/>
      <c r="M612" s="111"/>
      <c r="N612" s="111"/>
      <c r="O612" s="111"/>
      <c r="P612" s="111"/>
      <c r="Q612" s="111"/>
      <c r="R612" s="111"/>
    </row>
    <row r="613" s="10" customFormat="true" ht="26.1" hidden="false" customHeight="true" outlineLevel="0" collapsed="false">
      <c r="A613" s="161"/>
      <c r="B613" s="161"/>
    </row>
    <row r="614" s="55" customFormat="true" ht="26.1" hidden="false" customHeight="true" outlineLevel="0" collapsed="false">
      <c r="A614" s="161"/>
      <c r="B614" s="162"/>
      <c r="C614" s="10"/>
      <c r="D614" s="10"/>
      <c r="E614" s="10"/>
      <c r="F614" s="10"/>
      <c r="G614" s="10"/>
      <c r="H614" s="10"/>
      <c r="I614" s="10"/>
      <c r="J614" s="10"/>
    </row>
    <row r="615" s="55" customFormat="true" ht="30.75" hidden="false" customHeight="true" outlineLevel="0" collapsed="false">
      <c r="A615" s="161"/>
      <c r="B615" s="161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</row>
    <row r="616" s="10" customFormat="true" ht="26.1" hidden="false" customHeight="true" outlineLevel="0" collapsed="false">
      <c r="A616" s="185"/>
      <c r="B616" s="185"/>
      <c r="C616" s="111"/>
      <c r="D616" s="111"/>
      <c r="E616" s="111"/>
      <c r="F616" s="111"/>
      <c r="G616" s="111"/>
      <c r="H616" s="111"/>
      <c r="K616" s="55"/>
      <c r="L616" s="55"/>
      <c r="M616" s="55"/>
      <c r="N616" s="55"/>
      <c r="O616" s="55"/>
      <c r="P616" s="55"/>
      <c r="Q616" s="55"/>
      <c r="R616" s="55"/>
    </row>
    <row r="617" s="55" customFormat="true" ht="26.1" hidden="false" customHeight="true" outlineLevel="0" collapsed="false">
      <c r="A617" s="161"/>
      <c r="B617" s="161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</row>
    <row r="618" s="10" customFormat="true" ht="26.1" hidden="false" customHeight="true" outlineLevel="0" collapsed="false">
      <c r="A618" s="161"/>
      <c r="B618" s="162"/>
      <c r="K618" s="55"/>
      <c r="L618" s="55"/>
      <c r="M618" s="55"/>
      <c r="N618" s="55"/>
      <c r="O618" s="55"/>
      <c r="P618" s="55"/>
      <c r="Q618" s="55"/>
      <c r="R618" s="55"/>
    </row>
    <row r="619" s="111" customFormat="true" ht="26.1" hidden="false" customHeight="true" outlineLevel="0" collapsed="false">
      <c r="A619" s="161"/>
      <c r="B619" s="161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</row>
    <row r="620" s="10" customFormat="true" ht="26.1" hidden="false" customHeight="true" outlineLevel="0" collapsed="false">
      <c r="A620" s="161"/>
      <c r="B620" s="162"/>
      <c r="K620" s="55"/>
      <c r="L620" s="55"/>
      <c r="M620" s="55"/>
      <c r="N620" s="55"/>
      <c r="O620" s="55"/>
      <c r="P620" s="55"/>
      <c r="Q620" s="55"/>
      <c r="R620" s="55"/>
    </row>
    <row r="621" s="55" customFormat="true" ht="26.1" hidden="false" customHeight="true" outlineLevel="0" collapsed="false">
      <c r="A621" s="161"/>
      <c r="B621" s="161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</row>
    <row r="622" s="10" customFormat="true" ht="26.1" hidden="false" customHeight="true" outlineLevel="0" collapsed="false">
      <c r="A622" s="161"/>
      <c r="B622" s="162"/>
      <c r="K622" s="55"/>
      <c r="L622" s="55"/>
      <c r="M622" s="55"/>
      <c r="N622" s="55"/>
      <c r="O622" s="55"/>
      <c r="P622" s="55"/>
      <c r="Q622" s="55"/>
      <c r="R622" s="55"/>
    </row>
    <row r="623" s="55" customFormat="true" ht="26.1" hidden="false" customHeight="true" outlineLevel="0" collapsed="false">
      <c r="A623" s="161"/>
      <c r="B623" s="161"/>
      <c r="C623" s="10"/>
      <c r="D623" s="10"/>
      <c r="E623" s="10"/>
      <c r="F623" s="10"/>
      <c r="G623" s="10"/>
      <c r="H623" s="10"/>
      <c r="I623" s="10"/>
      <c r="J623" s="10"/>
      <c r="K623" s="206" t="e">
        <f aca="false">#REF!</f>
        <v>#REF!</v>
      </c>
      <c r="L623" s="58"/>
      <c r="M623" s="58"/>
      <c r="N623" s="58"/>
      <c r="O623" s="58"/>
      <c r="P623" s="58"/>
      <c r="Q623" s="58"/>
      <c r="R623" s="58"/>
    </row>
    <row r="624" s="10" customFormat="true" ht="26.1" hidden="false" customHeight="true" outlineLevel="0" collapsed="false">
      <c r="A624" s="161"/>
      <c r="B624" s="162"/>
      <c r="K624" s="55"/>
      <c r="L624" s="55"/>
      <c r="M624" s="55"/>
      <c r="N624" s="55"/>
      <c r="O624" s="55"/>
      <c r="P624" s="55"/>
      <c r="Q624" s="55"/>
      <c r="R624" s="55"/>
    </row>
    <row r="625" s="55" customFormat="true" ht="26.1" hidden="false" customHeight="true" outlineLevel="0" collapsed="false">
      <c r="A625" s="161"/>
      <c r="B625" s="161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</row>
    <row r="626" s="10" customFormat="true" ht="26.1" hidden="false" customHeight="true" outlineLevel="0" collapsed="false">
      <c r="A626" s="161"/>
      <c r="B626" s="162"/>
      <c r="K626" s="55"/>
      <c r="L626" s="55"/>
      <c r="M626" s="55"/>
      <c r="N626" s="55"/>
      <c r="O626" s="55"/>
      <c r="P626" s="55"/>
      <c r="Q626" s="55"/>
      <c r="R626" s="55"/>
    </row>
    <row r="627" s="55" customFormat="true" ht="44.25" hidden="false" customHeight="true" outlineLevel="0" collapsed="false">
      <c r="A627" s="161"/>
      <c r="B627" s="162"/>
      <c r="C627" s="10"/>
      <c r="D627" s="10"/>
      <c r="E627" s="10"/>
      <c r="F627" s="10"/>
      <c r="G627" s="10"/>
      <c r="H627" s="10"/>
      <c r="I627" s="10"/>
      <c r="J627" s="10"/>
    </row>
    <row r="628" s="10" customFormat="true" ht="44.25" hidden="false" customHeight="true" outlineLevel="0" collapsed="false">
      <c r="A628" s="161"/>
      <c r="B628" s="162"/>
      <c r="K628" s="55"/>
      <c r="L628" s="55"/>
      <c r="M628" s="55"/>
      <c r="N628" s="55"/>
      <c r="O628" s="55"/>
      <c r="P628" s="55"/>
      <c r="Q628" s="55"/>
      <c r="R628" s="55"/>
    </row>
    <row r="629" s="55" customFormat="true" ht="26.1" hidden="false" customHeight="true" outlineLevel="0" collapsed="false">
      <c r="A629" s="161"/>
      <c r="B629" s="161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</row>
    <row r="630" s="58" customFormat="true" ht="26.1" hidden="false" customHeight="true" outlineLevel="0" collapsed="false">
      <c r="A630" s="161"/>
      <c r="B630" s="162"/>
      <c r="C630" s="10"/>
      <c r="D630" s="10"/>
      <c r="E630" s="10"/>
      <c r="F630" s="10"/>
      <c r="G630" s="10"/>
      <c r="H630" s="10"/>
      <c r="I630" s="10"/>
      <c r="J630" s="10"/>
      <c r="K630" s="55"/>
      <c r="L630" s="55"/>
      <c r="M630" s="55"/>
      <c r="N630" s="55"/>
      <c r="O630" s="55"/>
      <c r="P630" s="55"/>
      <c r="Q630" s="55"/>
      <c r="R630" s="55"/>
    </row>
    <row r="631" s="55" customFormat="true" ht="26.1" hidden="false" customHeight="true" outlineLevel="0" collapsed="false">
      <c r="A631" s="161"/>
      <c r="B631" s="162"/>
      <c r="C631" s="10"/>
      <c r="D631" s="10"/>
      <c r="E631" s="10"/>
      <c r="F631" s="10"/>
      <c r="G631" s="10"/>
      <c r="H631" s="10"/>
      <c r="I631" s="10"/>
      <c r="J631" s="10"/>
    </row>
    <row r="632" s="10" customFormat="true" ht="26.1" hidden="false" customHeight="true" outlineLevel="0" collapsed="false">
      <c r="A632" s="161"/>
      <c r="B632" s="162"/>
      <c r="K632" s="55"/>
      <c r="L632" s="55"/>
      <c r="M632" s="55"/>
      <c r="N632" s="55"/>
      <c r="O632" s="55"/>
      <c r="P632" s="55"/>
      <c r="Q632" s="55"/>
      <c r="R632" s="55"/>
    </row>
    <row r="633" s="55" customFormat="true" ht="26.1" hidden="false" customHeight="true" outlineLevel="0" collapsed="false">
      <c r="A633" s="161"/>
      <c r="B633" s="161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</row>
    <row r="634" s="55" customFormat="true" ht="26.1" hidden="false" customHeight="true" outlineLevel="0" collapsed="false">
      <c r="A634" s="161"/>
      <c r="B634" s="162"/>
      <c r="C634" s="10"/>
      <c r="D634" s="10"/>
      <c r="E634" s="10"/>
      <c r="F634" s="10"/>
      <c r="G634" s="10"/>
      <c r="H634" s="10"/>
      <c r="I634" s="10"/>
      <c r="J634" s="10"/>
    </row>
    <row r="635" s="55" customFormat="true" ht="45.75" hidden="false" customHeight="true" outlineLevel="0" collapsed="false">
      <c r="A635" s="161"/>
      <c r="B635" s="162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</row>
    <row r="636" s="10" customFormat="true" ht="45.75" hidden="false" customHeight="true" outlineLevel="0" collapsed="false">
      <c r="A636" s="161"/>
      <c r="B636" s="162"/>
    </row>
    <row r="637" s="55" customFormat="true" ht="26.1" hidden="false" customHeight="true" outlineLevel="0" collapsed="false">
      <c r="A637" s="161"/>
      <c r="B637" s="161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</row>
    <row r="638" s="55" customFormat="true" ht="26.1" hidden="false" customHeight="true" outlineLevel="0" collapsed="false">
      <c r="A638" s="161"/>
      <c r="B638" s="162"/>
      <c r="C638" s="10"/>
      <c r="D638" s="10"/>
      <c r="E638" s="10"/>
      <c r="F638" s="10"/>
      <c r="G638" s="10"/>
      <c r="H638" s="10"/>
      <c r="I638" s="111"/>
      <c r="J638" s="111"/>
      <c r="K638" s="73"/>
      <c r="L638" s="73"/>
      <c r="M638" s="73"/>
      <c r="N638" s="73"/>
      <c r="O638" s="73"/>
      <c r="P638" s="73"/>
      <c r="Q638" s="73"/>
      <c r="R638" s="73"/>
    </row>
    <row r="639" s="55" customFormat="true" ht="26.1" hidden="false" customHeight="true" outlineLevel="0" collapsed="false">
      <c r="A639" s="161"/>
      <c r="B639" s="161"/>
      <c r="C639" s="10"/>
      <c r="D639" s="10"/>
      <c r="E639" s="10"/>
      <c r="F639" s="10"/>
      <c r="G639" s="10"/>
      <c r="H639" s="10"/>
      <c r="I639" s="10"/>
      <c r="J639" s="10"/>
    </row>
    <row r="640" s="10" customFormat="true" ht="30.75" hidden="false" customHeight="true" outlineLevel="0" collapsed="false">
      <c r="A640" s="161"/>
      <c r="B640" s="161"/>
      <c r="K640" s="55"/>
      <c r="L640" s="55"/>
      <c r="M640" s="55"/>
      <c r="N640" s="55"/>
      <c r="O640" s="55"/>
      <c r="P640" s="55"/>
      <c r="Q640" s="55"/>
      <c r="R640" s="55"/>
    </row>
    <row r="641" s="55" customFormat="true" ht="26.1" hidden="false" customHeight="true" outlineLevel="0" collapsed="false">
      <c r="A641" s="161"/>
      <c r="B641" s="161"/>
      <c r="C641" s="10"/>
      <c r="D641" s="10"/>
      <c r="E641" s="10"/>
      <c r="F641" s="10"/>
      <c r="G641" s="10"/>
      <c r="H641" s="10"/>
      <c r="I641" s="10"/>
      <c r="J641" s="10"/>
    </row>
    <row r="642" s="10" customFormat="true" ht="26.1" hidden="false" customHeight="true" outlineLevel="0" collapsed="false">
      <c r="A642" s="185"/>
      <c r="B642" s="186"/>
      <c r="C642" s="111"/>
      <c r="D642" s="111"/>
      <c r="E642" s="111"/>
      <c r="F642" s="111"/>
      <c r="G642" s="111"/>
      <c r="H642" s="111"/>
      <c r="K642" s="55"/>
      <c r="L642" s="55"/>
      <c r="M642" s="55"/>
      <c r="N642" s="55"/>
      <c r="O642" s="55"/>
      <c r="P642" s="55"/>
      <c r="Q642" s="55"/>
      <c r="R642" s="55"/>
    </row>
    <row r="643" s="10" customFormat="true" ht="26.1" hidden="false" customHeight="true" outlineLevel="0" collapsed="false">
      <c r="A643" s="161"/>
      <c r="B643" s="162"/>
    </row>
    <row r="644" s="10" customFormat="true" ht="26.1" hidden="false" customHeight="true" outlineLevel="0" collapsed="false">
      <c r="A644" s="161"/>
      <c r="B644" s="162"/>
      <c r="K644" s="55"/>
      <c r="L644" s="55"/>
      <c r="M644" s="55"/>
      <c r="N644" s="55"/>
      <c r="O644" s="55"/>
      <c r="P644" s="55"/>
      <c r="Q644" s="55"/>
      <c r="R644" s="55"/>
    </row>
    <row r="645" s="73" customFormat="true" ht="26.1" hidden="false" customHeight="true" outlineLevel="0" collapsed="false">
      <c r="A645" s="161"/>
      <c r="B645" s="162"/>
      <c r="C645" s="10"/>
      <c r="D645" s="10"/>
      <c r="E645" s="10"/>
      <c r="F645" s="10"/>
      <c r="G645" s="10"/>
      <c r="H645" s="10"/>
      <c r="I645" s="10"/>
      <c r="J645" s="10"/>
      <c r="K645" s="160"/>
      <c r="L645" s="160"/>
      <c r="M645" s="160"/>
      <c r="N645" s="160"/>
      <c r="O645" s="160"/>
      <c r="P645" s="160"/>
      <c r="Q645" s="160"/>
      <c r="R645" s="160"/>
    </row>
    <row r="646" s="55" customFormat="true" ht="26.1" hidden="false" customHeight="true" outlineLevel="0" collapsed="false">
      <c r="A646" s="161"/>
      <c r="B646" s="162"/>
      <c r="C646" s="10"/>
      <c r="D646" s="10"/>
      <c r="E646" s="10"/>
      <c r="F646" s="10"/>
      <c r="G646" s="10"/>
      <c r="H646" s="10"/>
      <c r="I646" s="10"/>
      <c r="J646" s="10"/>
    </row>
    <row r="647" s="55" customFormat="true" ht="35.25" hidden="false" customHeight="true" outlineLevel="0" collapsed="false">
      <c r="A647" s="161"/>
      <c r="B647" s="161"/>
      <c r="C647" s="10"/>
      <c r="D647" s="10"/>
      <c r="E647" s="10"/>
      <c r="F647" s="10"/>
      <c r="G647" s="10"/>
      <c r="H647" s="10"/>
      <c r="I647" s="10"/>
      <c r="J647" s="10"/>
    </row>
    <row r="648" s="55" customFormat="true" ht="38.25" hidden="false" customHeight="true" outlineLevel="0" collapsed="false">
      <c r="A648" s="161"/>
      <c r="B648" s="162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</row>
    <row r="649" s="55" customFormat="true" ht="29.25" hidden="false" customHeight="true" outlineLevel="0" collapsed="false">
      <c r="A649" s="161"/>
      <c r="B649" s="161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</row>
    <row r="650" s="10" customFormat="true" ht="29.25" hidden="false" customHeight="true" outlineLevel="0" collapsed="false">
      <c r="A650" s="161"/>
      <c r="B650" s="162"/>
    </row>
    <row r="651" s="55" customFormat="true" ht="30.75" hidden="false" customHeight="true" outlineLevel="0" collapsed="false">
      <c r="A651" s="161"/>
      <c r="B651" s="162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</row>
    <row r="652" s="160" customFormat="true" ht="34.5" hidden="false" customHeight="true" outlineLevel="0" collapsed="false">
      <c r="A652" s="161"/>
      <c r="B652" s="161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</row>
    <row r="653" s="55" customFormat="true" ht="26.1" hidden="false" customHeight="true" outlineLevel="0" collapsed="false">
      <c r="A653" s="161"/>
      <c r="B653" s="161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</row>
    <row r="654" s="55" customFormat="true" ht="35.25" hidden="false" customHeight="true" outlineLevel="0" collapsed="false">
      <c r="A654" s="161"/>
      <c r="B654" s="161"/>
      <c r="C654" s="10"/>
      <c r="D654" s="10"/>
      <c r="E654" s="10"/>
      <c r="F654" s="10"/>
      <c r="G654" s="10"/>
      <c r="H654" s="10"/>
      <c r="I654" s="10"/>
      <c r="J654" s="10"/>
    </row>
    <row r="655" s="10" customFormat="true" ht="31.5" hidden="false" customHeight="true" outlineLevel="0" collapsed="false">
      <c r="A655" s="161"/>
      <c r="B655" s="161"/>
      <c r="K655" s="55"/>
      <c r="L655" s="55"/>
      <c r="M655" s="55"/>
      <c r="N655" s="55"/>
      <c r="O655" s="55"/>
      <c r="P655" s="55"/>
      <c r="Q655" s="55"/>
      <c r="R655" s="55"/>
    </row>
    <row r="656" s="10" customFormat="true" ht="26.1" hidden="false" customHeight="true" outlineLevel="0" collapsed="false">
      <c r="A656" s="161"/>
      <c r="B656" s="161"/>
      <c r="K656" s="55"/>
      <c r="L656" s="55"/>
      <c r="M656" s="55"/>
      <c r="N656" s="55"/>
      <c r="O656" s="55"/>
      <c r="P656" s="55"/>
      <c r="Q656" s="55"/>
      <c r="R656" s="55"/>
    </row>
    <row r="657" s="10" customFormat="true" ht="26.1" hidden="false" customHeight="true" outlineLevel="0" collapsed="false">
      <c r="A657" s="161"/>
      <c r="B657" s="161"/>
      <c r="K657" s="55"/>
      <c r="L657" s="55"/>
      <c r="M657" s="55"/>
      <c r="N657" s="55"/>
      <c r="O657" s="55"/>
      <c r="P657" s="55"/>
      <c r="Q657" s="55"/>
      <c r="R657" s="55"/>
    </row>
    <row r="658" s="10" customFormat="true" ht="26.1" hidden="false" customHeight="true" outlineLevel="0" collapsed="false">
      <c r="A658" s="161"/>
      <c r="B658" s="162"/>
      <c r="I658" s="111"/>
      <c r="J658" s="111"/>
      <c r="K658" s="73"/>
      <c r="L658" s="73"/>
      <c r="M658" s="55"/>
      <c r="N658" s="55"/>
      <c r="O658" s="55"/>
      <c r="P658" s="55"/>
      <c r="Q658" s="55"/>
      <c r="R658" s="55"/>
    </row>
    <row r="659" s="10" customFormat="true" ht="26.1" hidden="false" customHeight="true" outlineLevel="0" collapsed="false">
      <c r="A659" s="161"/>
      <c r="B659" s="162"/>
      <c r="I659" s="111"/>
      <c r="J659" s="111"/>
      <c r="K659" s="111"/>
      <c r="L659" s="111"/>
    </row>
    <row r="660" s="10" customFormat="true" ht="30.75" hidden="false" customHeight="true" outlineLevel="0" collapsed="false">
      <c r="A660" s="161"/>
      <c r="B660" s="162"/>
      <c r="I660" s="111"/>
      <c r="J660" s="111"/>
      <c r="K660" s="73"/>
      <c r="L660" s="73"/>
      <c r="M660" s="55"/>
      <c r="N660" s="55"/>
      <c r="O660" s="55"/>
      <c r="P660" s="55"/>
      <c r="Q660" s="55"/>
      <c r="R660" s="55"/>
    </row>
    <row r="661" s="55" customFormat="true" ht="26.1" hidden="false" customHeight="true" outlineLevel="0" collapsed="false">
      <c r="A661" s="161"/>
      <c r="B661" s="162"/>
      <c r="C661" s="10"/>
      <c r="D661" s="10"/>
      <c r="E661" s="10"/>
      <c r="F661" s="10"/>
      <c r="G661" s="10"/>
      <c r="H661" s="10"/>
      <c r="I661" s="111"/>
      <c r="J661" s="111"/>
      <c r="K661" s="73"/>
      <c r="L661" s="73"/>
    </row>
    <row r="662" s="55" customFormat="true" ht="26.1" hidden="false" customHeight="true" outlineLevel="0" collapsed="false">
      <c r="A662" s="185"/>
      <c r="B662" s="186"/>
      <c r="C662" s="111"/>
      <c r="D662" s="111"/>
      <c r="E662" s="111"/>
      <c r="F662" s="111"/>
      <c r="G662" s="111"/>
      <c r="H662" s="111"/>
      <c r="I662" s="10"/>
      <c r="J662" s="10"/>
    </row>
    <row r="663" s="55" customFormat="true" ht="26.1" hidden="false" customHeight="true" outlineLevel="0" collapsed="false">
      <c r="A663" s="185"/>
      <c r="B663" s="185"/>
      <c r="C663" s="111"/>
      <c r="D663" s="111"/>
      <c r="E663" s="111"/>
      <c r="F663" s="111"/>
      <c r="G663" s="111"/>
      <c r="H663" s="111"/>
      <c r="I663" s="10"/>
      <c r="J663" s="10"/>
      <c r="K663" s="10"/>
      <c r="L663" s="10"/>
      <c r="M663" s="10"/>
      <c r="N663" s="10"/>
      <c r="O663" s="10"/>
      <c r="P663" s="10"/>
      <c r="Q663" s="10"/>
      <c r="R663" s="10"/>
    </row>
    <row r="664" s="55" customFormat="true" ht="26.1" hidden="false" customHeight="true" outlineLevel="0" collapsed="false">
      <c r="A664" s="185"/>
      <c r="B664" s="186"/>
      <c r="C664" s="111"/>
      <c r="D664" s="111"/>
      <c r="E664" s="111"/>
      <c r="F664" s="111"/>
      <c r="G664" s="111"/>
      <c r="H664" s="111"/>
      <c r="I664" s="10"/>
      <c r="J664" s="10"/>
    </row>
    <row r="665" s="55" customFormat="true" ht="26.1" hidden="false" customHeight="true" outlineLevel="0" collapsed="false">
      <c r="A665" s="185"/>
      <c r="B665" s="186"/>
      <c r="C665" s="111"/>
      <c r="D665" s="111"/>
      <c r="E665" s="111"/>
      <c r="F665" s="111"/>
      <c r="G665" s="111"/>
      <c r="H665" s="111"/>
      <c r="I665" s="10"/>
      <c r="J665" s="10"/>
    </row>
    <row r="666" s="10" customFormat="true" ht="26.1" hidden="false" customHeight="true" outlineLevel="0" collapsed="false">
      <c r="A666" s="161"/>
      <c r="B666" s="162"/>
      <c r="K666" s="55"/>
      <c r="L666" s="55"/>
      <c r="M666" s="55"/>
      <c r="N666" s="55"/>
      <c r="O666" s="55"/>
      <c r="P666" s="55"/>
      <c r="Q666" s="55"/>
      <c r="R666" s="55"/>
    </row>
    <row r="667" s="55" customFormat="true" ht="26.1" hidden="false" customHeight="true" outlineLevel="0" collapsed="false">
      <c r="A667" s="161"/>
      <c r="B667" s="161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</row>
    <row r="668" s="55" customFormat="true" ht="26.1" hidden="false" customHeight="true" outlineLevel="0" collapsed="false">
      <c r="A668" s="161"/>
      <c r="B668" s="162"/>
      <c r="C668" s="10"/>
      <c r="D668" s="10"/>
      <c r="E668" s="10"/>
      <c r="F668" s="10"/>
      <c r="G668" s="10"/>
      <c r="H668" s="10"/>
      <c r="I668" s="10"/>
      <c r="J668" s="10"/>
    </row>
    <row r="669" s="55" customFormat="true" ht="26.1" hidden="false" customHeight="true" outlineLevel="0" collapsed="false">
      <c r="A669" s="161"/>
      <c r="B669" s="162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</row>
    <row r="670" s="10" customFormat="true" ht="26.1" hidden="false" customHeight="true" outlineLevel="0" collapsed="false">
      <c r="A670" s="161"/>
      <c r="B670" s="162"/>
    </row>
    <row r="671" s="55" customFormat="true" ht="26.1" hidden="false" customHeight="true" outlineLevel="0" collapsed="false">
      <c r="A671" s="161"/>
      <c r="B671" s="161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</row>
    <row r="672" s="55" customFormat="true" ht="26.1" hidden="false" customHeight="true" outlineLevel="0" collapsed="false">
      <c r="A672" s="161"/>
      <c r="B672" s="162"/>
      <c r="C672" s="10"/>
      <c r="D672" s="10"/>
      <c r="E672" s="10"/>
      <c r="F672" s="10"/>
      <c r="G672" s="10"/>
      <c r="H672" s="10"/>
      <c r="I672" s="10"/>
      <c r="J672" s="10"/>
    </row>
    <row r="673" s="55" customFormat="true" ht="26.1" hidden="false" customHeight="true" outlineLevel="0" collapsed="false">
      <c r="A673" s="212"/>
      <c r="B673" s="212"/>
      <c r="C673" s="10"/>
      <c r="D673" s="10"/>
      <c r="E673" s="10"/>
      <c r="F673" s="10"/>
      <c r="G673" s="10"/>
      <c r="H673" s="10"/>
      <c r="I673" s="213"/>
      <c r="J673" s="213"/>
      <c r="K673" s="213"/>
      <c r="L673" s="213"/>
      <c r="M673" s="213"/>
      <c r="N673" s="213"/>
      <c r="O673" s="10"/>
      <c r="P673" s="10"/>
      <c r="Q673" s="10"/>
      <c r="R673" s="10"/>
    </row>
    <row r="674" s="10" customFormat="true" ht="26.1" hidden="false" customHeight="true" outlineLevel="0" collapsed="false">
      <c r="A674" s="161"/>
      <c r="B674" s="161"/>
      <c r="I674" s="214"/>
      <c r="J674" s="214"/>
      <c r="K674" s="215"/>
      <c r="L674" s="215"/>
      <c r="M674" s="215"/>
      <c r="N674" s="215"/>
      <c r="O674" s="55"/>
      <c r="P674" s="55"/>
      <c r="Q674" s="55"/>
      <c r="R674" s="55"/>
    </row>
    <row r="675" s="55" customFormat="true" ht="26.1" hidden="false" customHeight="true" outlineLevel="0" collapsed="false">
      <c r="A675" s="161"/>
      <c r="B675" s="161"/>
      <c r="C675" s="10"/>
      <c r="D675" s="10"/>
      <c r="E675" s="10"/>
      <c r="F675" s="10"/>
      <c r="G675" s="10"/>
      <c r="H675" s="10"/>
      <c r="I675" s="173"/>
      <c r="J675" s="173"/>
      <c r="K675" s="216"/>
      <c r="L675" s="216"/>
      <c r="M675" s="174"/>
      <c r="N675" s="174"/>
    </row>
    <row r="676" s="10" customFormat="true" ht="26.1" hidden="false" customHeight="true" outlineLevel="0" collapsed="false">
      <c r="A676" s="161"/>
      <c r="B676" s="162"/>
      <c r="I676" s="173"/>
      <c r="J676" s="173"/>
      <c r="K676" s="216"/>
      <c r="L676" s="216"/>
      <c r="M676" s="174"/>
      <c r="N676" s="174"/>
      <c r="O676" s="55"/>
      <c r="P676" s="55"/>
      <c r="Q676" s="55"/>
      <c r="R676" s="55"/>
    </row>
    <row r="677" s="10" customFormat="true" ht="29.25" hidden="false" customHeight="true" outlineLevel="0" collapsed="false">
      <c r="A677" s="161"/>
      <c r="B677" s="161"/>
      <c r="C677" s="217"/>
      <c r="D677" s="217"/>
      <c r="E677" s="195"/>
      <c r="F677" s="218"/>
      <c r="G677" s="219"/>
      <c r="H677" s="213"/>
      <c r="I677" s="161"/>
      <c r="J677" s="161"/>
      <c r="K677" s="185"/>
      <c r="L677" s="185"/>
      <c r="M677" s="161"/>
      <c r="N677" s="161"/>
    </row>
    <row r="678" customFormat="false" ht="26.1" hidden="false" customHeight="true" outlineLevel="0" collapsed="false">
      <c r="A678" s="161"/>
      <c r="B678" s="162"/>
      <c r="C678" s="214"/>
      <c r="D678" s="214"/>
      <c r="E678" s="214"/>
      <c r="F678" s="214"/>
      <c r="G678" s="214"/>
      <c r="H678" s="214"/>
      <c r="I678" s="158"/>
      <c r="J678" s="158"/>
      <c r="K678" s="159"/>
      <c r="L678" s="159"/>
      <c r="M678" s="159"/>
      <c r="N678" s="159"/>
      <c r="O678" s="55"/>
      <c r="P678" s="55"/>
      <c r="Q678" s="55"/>
      <c r="R678" s="55"/>
    </row>
    <row r="679" s="55" customFormat="true" ht="26.1" hidden="false" customHeight="true" outlineLevel="0" collapsed="false">
      <c r="A679" s="161"/>
      <c r="B679" s="162"/>
      <c r="C679" s="214"/>
      <c r="D679" s="214"/>
      <c r="E679" s="220"/>
      <c r="F679" s="221"/>
      <c r="G679" s="221"/>
      <c r="H679" s="173"/>
      <c r="I679" s="152"/>
      <c r="J679" s="152"/>
      <c r="K679" s="158"/>
      <c r="L679" s="158"/>
      <c r="M679" s="152"/>
      <c r="N679" s="152"/>
      <c r="O679" s="10"/>
      <c r="P679" s="10"/>
      <c r="Q679" s="10"/>
      <c r="R679" s="10"/>
    </row>
    <row r="680" customFormat="false" ht="26.1" hidden="false" customHeight="true" outlineLevel="0" collapsed="false">
      <c r="A680" s="161"/>
      <c r="B680" s="162"/>
      <c r="C680" s="214"/>
      <c r="D680" s="214"/>
      <c r="E680" s="220"/>
      <c r="F680" s="221"/>
      <c r="G680" s="221"/>
      <c r="H680" s="173"/>
      <c r="I680" s="152"/>
      <c r="J680" s="152"/>
      <c r="K680" s="159"/>
      <c r="L680" s="159"/>
      <c r="M680" s="153"/>
      <c r="N680" s="153"/>
      <c r="O680" s="55"/>
      <c r="P680" s="55"/>
      <c r="Q680" s="55"/>
      <c r="R680" s="55"/>
    </row>
    <row r="681" s="55" customFormat="true" ht="26.1" hidden="false" customHeight="true" outlineLevel="0" collapsed="false">
      <c r="A681" s="161"/>
      <c r="B681" s="161"/>
      <c r="C681" s="214"/>
      <c r="D681" s="214"/>
      <c r="E681" s="222"/>
      <c r="F681" s="221"/>
      <c r="G681" s="221"/>
      <c r="H681" s="161"/>
      <c r="I681" s="158"/>
      <c r="J681" s="158"/>
      <c r="K681" s="159"/>
      <c r="L681" s="159"/>
      <c r="M681" s="159"/>
      <c r="N681" s="159"/>
    </row>
    <row r="682" s="55" customFormat="true" ht="26.1" hidden="false" customHeight="true" outlineLevel="0" collapsed="false">
      <c r="A682" s="161"/>
      <c r="B682" s="162"/>
      <c r="C682" s="211"/>
      <c r="D682" s="211"/>
      <c r="E682" s="223"/>
      <c r="F682" s="221"/>
      <c r="G682" s="221"/>
      <c r="H682" s="158"/>
      <c r="I682" s="152"/>
      <c r="J682" s="152"/>
      <c r="K682" s="159"/>
      <c r="L682" s="159"/>
      <c r="M682" s="153"/>
      <c r="N682" s="153"/>
    </row>
    <row r="683" s="55" customFormat="true" ht="26.1" hidden="false" customHeight="true" outlineLevel="0" collapsed="false">
      <c r="A683" s="161"/>
      <c r="B683" s="161"/>
      <c r="C683" s="211"/>
      <c r="D683" s="211"/>
      <c r="E683" s="223"/>
      <c r="F683" s="221"/>
      <c r="G683" s="221"/>
      <c r="H683" s="152"/>
      <c r="I683" s="10"/>
      <c r="J683" s="10"/>
      <c r="K683" s="10"/>
      <c r="L683" s="10"/>
      <c r="M683" s="10"/>
      <c r="N683" s="10"/>
      <c r="O683" s="10"/>
      <c r="P683" s="10"/>
      <c r="Q683" s="10"/>
      <c r="R683" s="10"/>
    </row>
    <row r="684" s="10" customFormat="true" ht="26.1" hidden="false" customHeight="true" outlineLevel="0" collapsed="false">
      <c r="A684" s="161"/>
      <c r="B684" s="162"/>
      <c r="C684" s="214"/>
      <c r="D684" s="214"/>
      <c r="E684" s="220"/>
      <c r="F684" s="224"/>
      <c r="G684" s="224"/>
      <c r="H684" s="152"/>
    </row>
    <row r="685" s="55" customFormat="true" ht="26.1" hidden="false" customHeight="true" outlineLevel="0" collapsed="false">
      <c r="A685" s="161"/>
      <c r="B685" s="162"/>
      <c r="C685" s="211"/>
      <c r="D685" s="211"/>
      <c r="E685" s="225"/>
      <c r="F685" s="224"/>
      <c r="G685" s="224"/>
      <c r="H685" s="158"/>
      <c r="I685" s="10"/>
      <c r="J685" s="10"/>
      <c r="K685" s="10"/>
      <c r="L685" s="10"/>
      <c r="M685" s="10"/>
      <c r="N685" s="10"/>
      <c r="O685" s="10"/>
      <c r="P685" s="10"/>
      <c r="Q685" s="10"/>
      <c r="R685" s="10"/>
    </row>
    <row r="686" s="10" customFormat="true" ht="26.1" hidden="false" customHeight="true" outlineLevel="0" collapsed="false">
      <c r="A686" s="161"/>
      <c r="B686" s="162"/>
      <c r="C686" s="214"/>
      <c r="D686" s="214"/>
      <c r="E686" s="222"/>
      <c r="F686" s="226"/>
      <c r="G686" s="226"/>
      <c r="H686" s="152"/>
      <c r="K686" s="55"/>
      <c r="L686" s="55"/>
      <c r="M686" s="55"/>
      <c r="N686" s="55"/>
      <c r="O686" s="55"/>
      <c r="P686" s="55"/>
      <c r="Q686" s="55"/>
      <c r="R686" s="55"/>
    </row>
    <row r="687" s="55" customFormat="true" ht="30.75" hidden="false" customHeight="true" outlineLevel="0" collapsed="false">
      <c r="A687" s="161"/>
      <c r="B687" s="161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</row>
    <row r="688" s="55" customFormat="true" ht="26.1" hidden="false" customHeight="true" outlineLevel="0" collapsed="false">
      <c r="A688" s="161"/>
      <c r="B688" s="161"/>
      <c r="C688" s="10"/>
      <c r="D688" s="10"/>
      <c r="E688" s="10"/>
      <c r="F688" s="10"/>
      <c r="G688" s="10"/>
      <c r="H688" s="10"/>
      <c r="I688" s="10"/>
      <c r="J688" s="10"/>
    </row>
    <row r="689" s="55" customFormat="true" ht="26.1" hidden="false" customHeight="true" outlineLevel="0" collapsed="false">
      <c r="A689" s="161"/>
      <c r="B689" s="161"/>
      <c r="C689" s="10"/>
      <c r="D689" s="10"/>
      <c r="E689" s="10"/>
      <c r="F689" s="10"/>
      <c r="G689" s="10"/>
      <c r="H689" s="10"/>
      <c r="I689" s="10"/>
      <c r="J689" s="10"/>
    </row>
    <row r="690" s="10" customFormat="true" ht="26.1" hidden="false" customHeight="true" outlineLevel="0" collapsed="false">
      <c r="A690" s="161"/>
      <c r="B690" s="162"/>
      <c r="K690" s="55"/>
      <c r="L690" s="55"/>
      <c r="M690" s="55"/>
      <c r="N690" s="55"/>
      <c r="O690" s="55"/>
      <c r="P690" s="55"/>
      <c r="Q690" s="55"/>
      <c r="R690" s="55"/>
    </row>
    <row r="691" s="10" customFormat="true" ht="26.1" hidden="false" customHeight="true" outlineLevel="0" collapsed="false">
      <c r="A691" s="161"/>
      <c r="B691" s="161"/>
      <c r="K691" s="55"/>
      <c r="L691" s="55"/>
      <c r="M691" s="55"/>
      <c r="N691" s="55"/>
      <c r="O691" s="55"/>
      <c r="P691" s="55"/>
      <c r="Q691" s="55"/>
      <c r="R691" s="55"/>
    </row>
    <row r="692" s="10" customFormat="true" ht="26.1" hidden="false" customHeight="true" outlineLevel="0" collapsed="false">
      <c r="A692" s="161"/>
      <c r="B692" s="162"/>
    </row>
    <row r="693" s="55" customFormat="true" ht="26.1" hidden="false" customHeight="true" outlineLevel="0" collapsed="false">
      <c r="A693" s="161"/>
      <c r="B693" s="162"/>
      <c r="C693" s="10"/>
      <c r="D693" s="10"/>
      <c r="E693" s="10"/>
      <c r="F693" s="10"/>
      <c r="G693" s="10"/>
      <c r="H693" s="10"/>
      <c r="I693" s="10"/>
      <c r="J693" s="10"/>
    </row>
    <row r="694" s="10" customFormat="true" ht="26.1" hidden="false" customHeight="true" outlineLevel="0" collapsed="false">
      <c r="A694" s="161"/>
      <c r="B694" s="162"/>
    </row>
    <row r="695" s="55" customFormat="true" ht="26.1" hidden="false" customHeight="true" outlineLevel="0" collapsed="false">
      <c r="A695" s="161"/>
      <c r="B695" s="162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</row>
    <row r="696" s="55" customFormat="true" ht="26.1" hidden="false" customHeight="true" outlineLevel="0" collapsed="false">
      <c r="A696" s="152"/>
      <c r="B696" s="152"/>
      <c r="C696" s="10"/>
      <c r="D696" s="10"/>
      <c r="E696" s="10"/>
      <c r="F696" s="10"/>
      <c r="G696" s="10"/>
      <c r="H696" s="10"/>
      <c r="I696" s="10"/>
      <c r="J696" s="10"/>
    </row>
    <row r="697" s="55" customFormat="true" ht="26.1" hidden="false" customHeight="true" outlineLevel="0" collapsed="false">
      <c r="A697" s="152"/>
      <c r="B697" s="153"/>
      <c r="C697" s="10"/>
      <c r="D697" s="10"/>
      <c r="E697" s="10"/>
      <c r="F697" s="10"/>
      <c r="G697" s="10"/>
      <c r="H697" s="10"/>
      <c r="I697" s="10"/>
      <c r="J697" s="10"/>
      <c r="K697" s="227"/>
      <c r="L697" s="227"/>
      <c r="M697" s="227"/>
      <c r="N697" s="197"/>
      <c r="O697" s="196"/>
      <c r="P697" s="196"/>
      <c r="Q697" s="196"/>
      <c r="R697" s="207"/>
    </row>
    <row r="698" s="55" customFormat="true" ht="26.1" hidden="false" customHeight="true" outlineLevel="0" collapsed="false">
      <c r="A698" s="183"/>
      <c r="B698" s="183"/>
      <c r="C698" s="10"/>
      <c r="D698" s="10"/>
      <c r="E698" s="10"/>
      <c r="F698" s="10"/>
      <c r="G698" s="10"/>
      <c r="H698" s="10"/>
      <c r="I698" s="10"/>
      <c r="J698" s="10"/>
      <c r="K698" s="228"/>
      <c r="L698" s="229"/>
      <c r="M698" s="229"/>
      <c r="N698" s="199"/>
      <c r="O698" s="199"/>
      <c r="P698" s="199"/>
      <c r="Q698" s="199"/>
      <c r="R698" s="199"/>
    </row>
    <row r="699" s="10" customFormat="true" ht="26.1" hidden="false" customHeight="true" outlineLevel="0" collapsed="false">
      <c r="A699" s="183"/>
      <c r="B699" s="183"/>
      <c r="K699" s="228"/>
      <c r="L699" s="229"/>
      <c r="M699" s="229"/>
      <c r="N699" s="199"/>
      <c r="O699" s="199"/>
      <c r="P699" s="208"/>
      <c r="Q699" s="208"/>
      <c r="R699" s="209"/>
    </row>
    <row r="700" s="55" customFormat="true" ht="26.1" hidden="false" customHeight="true" outlineLevel="0" collapsed="false">
      <c r="A700" s="187"/>
      <c r="B700" s="188"/>
      <c r="C700" s="10"/>
      <c r="D700" s="10"/>
      <c r="E700" s="10"/>
      <c r="F700" s="10"/>
      <c r="G700" s="10"/>
      <c r="H700" s="10"/>
      <c r="I700" s="10"/>
      <c r="J700" s="10"/>
      <c r="K700" s="228"/>
      <c r="L700" s="229"/>
      <c r="M700" s="229"/>
      <c r="N700" s="199"/>
      <c r="O700" s="199"/>
      <c r="P700" s="208"/>
      <c r="Q700" s="208"/>
      <c r="R700" s="209"/>
    </row>
    <row r="701" s="10" customFormat="true" ht="26.1" hidden="false" customHeight="true" outlineLevel="0" collapsed="false">
      <c r="A701" s="187"/>
      <c r="B701" s="188"/>
      <c r="K701" s="228"/>
      <c r="L701" s="229"/>
      <c r="M701" s="229"/>
      <c r="N701" s="199"/>
      <c r="O701" s="199"/>
      <c r="P701" s="208"/>
      <c r="Q701" s="208"/>
      <c r="R701" s="209"/>
    </row>
    <row r="702" s="10" customFormat="true" ht="26.1" hidden="false" customHeight="true" outlineLevel="0" collapsed="false">
      <c r="A702" s="161"/>
      <c r="B702" s="162"/>
      <c r="K702" s="225"/>
      <c r="L702" s="221"/>
      <c r="M702" s="221"/>
      <c r="N702" s="200"/>
      <c r="O702" s="200"/>
      <c r="P702" s="210"/>
      <c r="Q702" s="210"/>
      <c r="R702" s="211"/>
    </row>
    <row r="703" s="55" customFormat="true" ht="26.1" hidden="false" customHeight="true" outlineLevel="0" collapsed="false">
      <c r="A703" s="161"/>
      <c r="B703" s="162"/>
      <c r="C703" s="10"/>
      <c r="D703" s="10"/>
      <c r="E703" s="10"/>
      <c r="F703" s="10"/>
      <c r="G703" s="10"/>
      <c r="H703" s="10"/>
      <c r="I703" s="10"/>
      <c r="J703" s="10"/>
      <c r="K703" s="228"/>
      <c r="L703" s="229"/>
      <c r="M703" s="229"/>
      <c r="N703" s="199"/>
      <c r="O703" s="199"/>
      <c r="P703" s="208"/>
      <c r="Q703" s="208"/>
      <c r="R703" s="209"/>
    </row>
    <row r="704" s="55" customFormat="true" ht="26.1" hidden="false" customHeight="true" outlineLevel="0" collapsed="false">
      <c r="A704" s="161"/>
      <c r="B704" s="162"/>
      <c r="C704" s="10"/>
      <c r="D704" s="10"/>
      <c r="E704" s="10"/>
      <c r="F704" s="10"/>
      <c r="G704" s="10"/>
      <c r="H704" s="10"/>
      <c r="I704" s="10"/>
      <c r="J704" s="10"/>
      <c r="K704" s="225"/>
      <c r="L704" s="221"/>
      <c r="M704" s="221"/>
      <c r="N704" s="200"/>
      <c r="O704" s="200"/>
      <c r="P704" s="200"/>
      <c r="Q704" s="200"/>
      <c r="R704" s="200"/>
      <c r="S704" s="197"/>
      <c r="T704" s="197"/>
      <c r="U704" s="197"/>
      <c r="V704" s="197"/>
      <c r="W704" s="197"/>
      <c r="X704" s="198"/>
      <c r="Y704" s="198"/>
    </row>
    <row r="705" s="55" customFormat="true" ht="26.1" hidden="false" customHeight="true" outlineLevel="0" collapsed="false">
      <c r="A705" s="161"/>
      <c r="B705" s="162"/>
      <c r="C705" s="10"/>
      <c r="D705" s="10"/>
      <c r="E705" s="10"/>
      <c r="F705" s="10"/>
      <c r="G705" s="10"/>
      <c r="H705" s="10"/>
      <c r="I705" s="10"/>
      <c r="J705" s="10"/>
      <c r="K705" s="228"/>
      <c r="L705" s="229"/>
      <c r="M705" s="229"/>
      <c r="N705" s="199"/>
      <c r="O705" s="199"/>
      <c r="P705" s="199"/>
      <c r="Q705" s="199"/>
      <c r="R705" s="199"/>
      <c r="S705" s="199"/>
      <c r="T705" s="199"/>
      <c r="U705" s="199"/>
      <c r="V705" s="199"/>
      <c r="W705" s="199"/>
      <c r="X705" s="198"/>
      <c r="Y705" s="198"/>
    </row>
    <row r="706" s="55" customFormat="true" ht="26.1" hidden="false" customHeight="true" outlineLevel="0" collapsed="false">
      <c r="A706" s="161"/>
      <c r="B706" s="161"/>
      <c r="C706" s="10"/>
      <c r="D706" s="10"/>
      <c r="E706" s="10"/>
      <c r="F706" s="10"/>
      <c r="G706" s="10"/>
      <c r="H706" s="10"/>
      <c r="I706" s="10"/>
      <c r="J706" s="10"/>
      <c r="S706" s="209"/>
      <c r="T706" s="229"/>
      <c r="U706" s="199"/>
      <c r="V706" s="199"/>
      <c r="W706" s="199"/>
      <c r="X706" s="198"/>
      <c r="Y706" s="198"/>
    </row>
    <row r="707" s="55" customFormat="true" ht="26.1" hidden="false" customHeight="true" outlineLevel="0" collapsed="false">
      <c r="A707" s="161"/>
      <c r="B707" s="162"/>
      <c r="C707" s="10"/>
      <c r="D707" s="10"/>
      <c r="E707" s="10"/>
      <c r="F707" s="10"/>
      <c r="G707" s="10"/>
      <c r="H707" s="10"/>
      <c r="I707" s="10"/>
      <c r="J707" s="10"/>
      <c r="K707" s="73"/>
      <c r="L707" s="73"/>
      <c r="M707" s="73"/>
      <c r="N707" s="73"/>
      <c r="O707" s="73"/>
      <c r="P707" s="73"/>
      <c r="Q707" s="73"/>
      <c r="R707" s="73"/>
      <c r="S707" s="209"/>
      <c r="T707" s="229"/>
      <c r="U707" s="199"/>
      <c r="V707" s="199"/>
      <c r="W707" s="199"/>
      <c r="X707" s="198"/>
      <c r="Y707" s="198"/>
    </row>
    <row r="708" s="55" customFormat="true" ht="26.1" hidden="false" customHeight="true" outlineLevel="0" collapsed="false">
      <c r="A708" s="161"/>
      <c r="B708" s="161"/>
      <c r="C708" s="10"/>
      <c r="D708" s="10"/>
      <c r="E708" s="10"/>
      <c r="F708" s="10"/>
      <c r="G708" s="10"/>
      <c r="H708" s="10"/>
      <c r="I708" s="10"/>
      <c r="J708" s="10"/>
      <c r="S708" s="209"/>
      <c r="T708" s="229"/>
      <c r="U708" s="199"/>
      <c r="V708" s="199"/>
      <c r="W708" s="199"/>
      <c r="X708" s="198"/>
      <c r="Y708" s="198"/>
    </row>
    <row r="709" s="10" customFormat="true" ht="26.1" hidden="false" customHeight="true" outlineLevel="0" collapsed="false">
      <c r="A709" s="161"/>
      <c r="B709" s="162"/>
      <c r="K709" s="8" t="e">
        <f aca="false">#REF!</f>
        <v>#REF!</v>
      </c>
      <c r="S709" s="211"/>
      <c r="T709" s="221"/>
      <c r="U709" s="200"/>
      <c r="V709" s="200"/>
      <c r="W709" s="200"/>
      <c r="X709" s="201"/>
      <c r="Y709" s="201"/>
    </row>
    <row r="710" s="55" customFormat="true" ht="26.1" hidden="false" customHeight="true" outlineLevel="0" collapsed="false">
      <c r="A710" s="230"/>
      <c r="B710" s="231"/>
      <c r="C710" s="10"/>
      <c r="D710" s="10"/>
      <c r="E710" s="10"/>
      <c r="F710" s="10"/>
      <c r="G710" s="10"/>
      <c r="H710" s="10"/>
      <c r="I710" s="10"/>
      <c r="J710" s="10"/>
      <c r="S710" s="209"/>
      <c r="T710" s="229"/>
      <c r="U710" s="199"/>
      <c r="V710" s="199"/>
      <c r="W710" s="199"/>
      <c r="X710" s="198"/>
      <c r="Y710" s="198"/>
    </row>
    <row r="711" s="10" customFormat="true" ht="26.1" hidden="false" customHeight="true" outlineLevel="0" collapsed="false">
      <c r="A711" s="230"/>
      <c r="B711" s="231"/>
      <c r="S711" s="200"/>
      <c r="T711" s="200"/>
      <c r="U711" s="200"/>
      <c r="V711" s="200"/>
      <c r="W711" s="200"/>
      <c r="X711" s="201"/>
      <c r="Y711" s="201"/>
    </row>
    <row r="712" s="55" customFormat="true" ht="26.1" hidden="false" customHeight="true" outlineLevel="0" collapsed="false">
      <c r="A712" s="230"/>
      <c r="B712" s="231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99"/>
      <c r="T712" s="199"/>
      <c r="U712" s="199"/>
      <c r="V712" s="199"/>
      <c r="W712" s="199"/>
      <c r="X712" s="198"/>
      <c r="Y712" s="198"/>
    </row>
    <row r="713" s="55" customFormat="true" ht="42" hidden="false" customHeight="true" outlineLevel="0" collapsed="false">
      <c r="A713" s="230"/>
      <c r="B713" s="230"/>
      <c r="C713" s="10"/>
      <c r="D713" s="10"/>
      <c r="E713" s="10"/>
      <c r="F713" s="10"/>
      <c r="G713" s="10"/>
      <c r="H713" s="10"/>
      <c r="I713" s="10"/>
      <c r="J713" s="10"/>
    </row>
    <row r="714" s="55" customFormat="true" ht="36.75" hidden="false" customHeight="true" outlineLevel="0" collapsed="false">
      <c r="A714" s="230"/>
      <c r="B714" s="231"/>
      <c r="C714" s="10"/>
      <c r="D714" s="10"/>
      <c r="E714" s="10"/>
      <c r="F714" s="10"/>
      <c r="G714" s="10"/>
      <c r="H714" s="10"/>
      <c r="I714" s="10"/>
      <c r="J714" s="10"/>
      <c r="S714" s="73"/>
      <c r="T714" s="73"/>
      <c r="U714" s="73"/>
      <c r="V714" s="73"/>
      <c r="W714" s="73"/>
    </row>
    <row r="715" s="55" customFormat="true" ht="26.1" hidden="false" customHeight="true" outlineLevel="0" collapsed="false">
      <c r="A715" s="230"/>
      <c r="B715" s="230"/>
      <c r="C715" s="10"/>
      <c r="D715" s="10"/>
      <c r="E715" s="10"/>
      <c r="F715" s="10"/>
      <c r="G715" s="10"/>
      <c r="H715" s="10"/>
      <c r="I715" s="10"/>
      <c r="J715" s="10"/>
    </row>
    <row r="716" s="10" customFormat="true" ht="26.1" hidden="false" customHeight="true" outlineLevel="0" collapsed="false">
      <c r="A716" s="230"/>
      <c r="B716" s="230"/>
      <c r="K716" s="55"/>
      <c r="L716" s="55"/>
      <c r="M716" s="55"/>
      <c r="N716" s="55"/>
      <c r="O716" s="55"/>
      <c r="P716" s="55"/>
      <c r="Q716" s="55"/>
      <c r="R716" s="55"/>
    </row>
    <row r="717" s="55" customFormat="true" ht="26.1" hidden="false" customHeight="true" outlineLevel="0" collapsed="false">
      <c r="A717" s="230"/>
      <c r="B717" s="231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</row>
    <row r="718" s="10" customFormat="true" ht="26.1" hidden="false" customHeight="true" outlineLevel="0" collapsed="false">
      <c r="A718" s="230"/>
      <c r="B718" s="231"/>
      <c r="K718" s="55"/>
      <c r="L718" s="55"/>
      <c r="M718" s="55"/>
      <c r="N718" s="55"/>
      <c r="O718" s="55"/>
      <c r="P718" s="55"/>
      <c r="Q718" s="55"/>
      <c r="R718" s="55"/>
    </row>
    <row r="719" s="10" customFormat="true" ht="26.1" hidden="false" customHeight="true" outlineLevel="0" collapsed="false">
      <c r="A719" s="230"/>
      <c r="B719" s="231"/>
      <c r="K719" s="58"/>
      <c r="L719" s="58"/>
      <c r="M719" s="58"/>
      <c r="N719" s="58"/>
      <c r="O719" s="58"/>
      <c r="P719" s="58"/>
      <c r="Q719" s="58"/>
      <c r="R719" s="58"/>
    </row>
    <row r="720" s="55" customFormat="true" ht="26.1" hidden="false" customHeight="true" outlineLevel="0" collapsed="false">
      <c r="A720" s="230"/>
      <c r="B720" s="231"/>
      <c r="C720" s="10"/>
      <c r="D720" s="10"/>
      <c r="E720" s="10"/>
      <c r="F720" s="10"/>
      <c r="G720" s="10"/>
      <c r="H720" s="10"/>
      <c r="I720" s="10"/>
      <c r="J720" s="10"/>
    </row>
    <row r="721" s="55" customFormat="true" ht="26.1" hidden="false" customHeight="true" outlineLevel="0" collapsed="false">
      <c r="A721" s="230"/>
      <c r="B721" s="230"/>
      <c r="C721" s="10"/>
      <c r="D721" s="10"/>
      <c r="E721" s="10"/>
      <c r="F721" s="10"/>
      <c r="G721" s="10"/>
      <c r="H721" s="10"/>
      <c r="I721" s="10"/>
      <c r="J721" s="10"/>
    </row>
    <row r="722" s="55" customFormat="true" ht="26.1" hidden="false" customHeight="true" outlineLevel="0" collapsed="false">
      <c r="A722" s="230"/>
      <c r="B722" s="231"/>
      <c r="C722" s="10"/>
      <c r="D722" s="10"/>
      <c r="E722" s="10"/>
      <c r="F722" s="10"/>
      <c r="G722" s="10"/>
      <c r="H722" s="10"/>
      <c r="I722" s="10"/>
      <c r="J722" s="10"/>
    </row>
    <row r="723" s="55" customFormat="true" ht="26.1" hidden="false" customHeight="true" outlineLevel="0" collapsed="false">
      <c r="A723" s="232"/>
      <c r="B723" s="233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</row>
    <row r="724" s="10" customFormat="true" ht="26.1" hidden="false" customHeight="true" outlineLevel="0" collapsed="false">
      <c r="A724" s="230"/>
      <c r="B724" s="231"/>
    </row>
    <row r="725" s="55" customFormat="true" ht="26.1" hidden="false" customHeight="true" outlineLevel="0" collapsed="false">
      <c r="A725" s="230"/>
      <c r="B725" s="231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</row>
    <row r="726" s="58" customFormat="true" ht="26.1" hidden="false" customHeight="true" outlineLevel="0" collapsed="false">
      <c r="A726" s="230"/>
      <c r="B726" s="231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</row>
    <row r="727" s="55" customFormat="true" ht="26.1" hidden="false" customHeight="true" outlineLevel="0" collapsed="false">
      <c r="A727" s="230"/>
      <c r="B727" s="230"/>
      <c r="C727" s="10"/>
      <c r="D727" s="10"/>
      <c r="E727" s="10"/>
      <c r="F727" s="10"/>
      <c r="G727" s="10"/>
      <c r="H727" s="10"/>
      <c r="I727" s="10"/>
      <c r="J727" s="10"/>
      <c r="K727" s="160"/>
      <c r="L727" s="160"/>
      <c r="M727" s="160"/>
      <c r="N727" s="160"/>
      <c r="O727" s="160"/>
      <c r="P727" s="160"/>
      <c r="Q727" s="160"/>
      <c r="R727" s="160"/>
    </row>
    <row r="728" s="55" customFormat="true" ht="26.1" hidden="false" customHeight="true" outlineLevel="0" collapsed="false">
      <c r="A728" s="230"/>
      <c r="B728" s="23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</row>
    <row r="729" s="55" customFormat="true" ht="41.25" hidden="false" customHeight="true" outlineLevel="0" collapsed="false">
      <c r="A729" s="161"/>
      <c r="B729" s="161"/>
      <c r="C729" s="10"/>
      <c r="D729" s="10"/>
      <c r="E729" s="10"/>
      <c r="F729" s="10"/>
      <c r="G729" s="10"/>
      <c r="H729" s="10"/>
      <c r="I729" s="10"/>
      <c r="J729" s="10"/>
    </row>
    <row r="730" s="10" customFormat="true" ht="26.1" hidden="false" customHeight="true" outlineLevel="0" collapsed="false">
      <c r="A730" s="161"/>
      <c r="B730" s="161"/>
      <c r="K730" s="55"/>
      <c r="L730" s="55"/>
      <c r="M730" s="55"/>
      <c r="N730" s="55"/>
      <c r="O730" s="55"/>
      <c r="P730" s="55"/>
      <c r="Q730" s="55"/>
      <c r="R730" s="55"/>
    </row>
    <row r="731" s="10" customFormat="true" ht="26.1" hidden="false" customHeight="true" outlineLevel="0" collapsed="false">
      <c r="A731" s="161"/>
      <c r="B731" s="161"/>
      <c r="K731" s="55"/>
      <c r="L731" s="55"/>
      <c r="M731" s="55"/>
      <c r="N731" s="55"/>
      <c r="O731" s="55"/>
      <c r="P731" s="55"/>
      <c r="Q731" s="55"/>
      <c r="R731" s="55"/>
    </row>
    <row r="732" s="10" customFormat="true" ht="26.1" hidden="false" customHeight="true" outlineLevel="0" collapsed="false">
      <c r="A732" s="161"/>
      <c r="B732" s="161"/>
      <c r="K732" s="55"/>
      <c r="L732" s="55"/>
      <c r="M732" s="55"/>
      <c r="N732" s="55"/>
      <c r="O732" s="55"/>
      <c r="P732" s="55"/>
      <c r="Q732" s="55"/>
      <c r="R732" s="55"/>
    </row>
    <row r="733" s="10" customFormat="true" ht="26.1" hidden="false" customHeight="true" outlineLevel="0" collapsed="false">
      <c r="A733" s="161"/>
      <c r="B733" s="162"/>
      <c r="K733" s="55"/>
      <c r="L733" s="55"/>
      <c r="M733" s="55"/>
      <c r="N733" s="55"/>
      <c r="O733" s="55"/>
      <c r="P733" s="55"/>
      <c r="Q733" s="55"/>
      <c r="R733" s="55"/>
    </row>
    <row r="734" s="160" customFormat="true" ht="26.1" hidden="false" customHeight="true" outlineLevel="0" collapsed="false">
      <c r="A734" s="161"/>
      <c r="B734" s="162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</row>
    <row r="735" s="10" customFormat="true" ht="26.1" hidden="false" customHeight="true" outlineLevel="0" collapsed="false">
      <c r="A735" s="161"/>
      <c r="B735" s="162"/>
      <c r="K735" s="55"/>
      <c r="L735" s="55"/>
      <c r="M735" s="55"/>
      <c r="N735" s="55"/>
      <c r="O735" s="55"/>
      <c r="P735" s="55"/>
      <c r="Q735" s="55"/>
      <c r="R735" s="55"/>
    </row>
    <row r="736" s="55" customFormat="true" ht="26.1" hidden="false" customHeight="true" outlineLevel="0" collapsed="false">
      <c r="A736" s="161"/>
      <c r="B736" s="162"/>
      <c r="C736" s="10"/>
      <c r="D736" s="10"/>
      <c r="E736" s="10"/>
      <c r="F736" s="10"/>
      <c r="G736" s="10"/>
      <c r="H736" s="10"/>
      <c r="I736" s="10"/>
      <c r="J736" s="10"/>
    </row>
    <row r="737" s="55" customFormat="true" ht="26.1" hidden="false" customHeight="true" outlineLevel="0" collapsed="false">
      <c r="A737" s="161"/>
      <c r="B737" s="162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</row>
    <row r="738" s="55" customFormat="true" ht="26.1" hidden="false" customHeight="true" outlineLevel="0" collapsed="false">
      <c r="A738" s="161"/>
      <c r="B738" s="161"/>
      <c r="C738" s="10"/>
      <c r="D738" s="10"/>
      <c r="E738" s="10"/>
      <c r="F738" s="10"/>
      <c r="G738" s="10"/>
      <c r="H738" s="10"/>
      <c r="I738" s="10"/>
      <c r="J738" s="10"/>
    </row>
    <row r="739" s="55" customFormat="true" ht="26.1" hidden="false" customHeight="true" outlineLevel="0" collapsed="false">
      <c r="A739" s="161"/>
      <c r="B739" s="162"/>
      <c r="C739" s="10"/>
      <c r="D739" s="10"/>
      <c r="E739" s="10"/>
      <c r="F739" s="10"/>
      <c r="G739" s="10"/>
      <c r="H739" s="10"/>
      <c r="I739" s="10"/>
      <c r="J739" s="10"/>
    </row>
    <row r="740" s="55" customFormat="true" ht="26.1" hidden="false" customHeight="true" outlineLevel="0" collapsed="false">
      <c r="A740" s="161"/>
      <c r="B740" s="162"/>
      <c r="C740" s="10"/>
      <c r="D740" s="10"/>
      <c r="E740" s="10"/>
      <c r="F740" s="10"/>
      <c r="G740" s="10"/>
      <c r="H740" s="10"/>
      <c r="I740" s="10"/>
      <c r="J740" s="10"/>
    </row>
    <row r="741" s="10" customFormat="true" ht="26.1" hidden="false" customHeight="true" outlineLevel="0" collapsed="false">
      <c r="A741" s="161"/>
      <c r="B741" s="161"/>
      <c r="K741" s="55"/>
      <c r="L741" s="55"/>
      <c r="M741" s="55"/>
      <c r="N741" s="55"/>
      <c r="O741" s="55"/>
      <c r="P741" s="55"/>
      <c r="Q741" s="55"/>
      <c r="R741" s="55"/>
    </row>
    <row r="742" s="55" customFormat="true" ht="26.1" hidden="false" customHeight="true" outlineLevel="0" collapsed="false">
      <c r="A742" s="161"/>
      <c r="B742" s="162"/>
      <c r="C742" s="10"/>
      <c r="D742" s="10"/>
      <c r="E742" s="10"/>
      <c r="F742" s="10"/>
      <c r="G742" s="10"/>
      <c r="H742" s="10"/>
      <c r="I742" s="10"/>
      <c r="J742" s="10"/>
      <c r="K742" s="58"/>
      <c r="L742" s="58"/>
      <c r="M742" s="58"/>
      <c r="N742" s="58"/>
      <c r="O742" s="58"/>
      <c r="P742" s="58"/>
      <c r="Q742" s="58"/>
      <c r="R742" s="58"/>
    </row>
    <row r="743" s="55" customFormat="true" ht="26.1" hidden="false" customHeight="true" outlineLevel="0" collapsed="false">
      <c r="A743" s="161"/>
      <c r="B743" s="162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</row>
    <row r="744" s="10" customFormat="true" ht="26.1" hidden="false" customHeight="true" outlineLevel="0" collapsed="false">
      <c r="A744" s="161"/>
      <c r="B744" s="162"/>
    </row>
    <row r="745" s="55" customFormat="true" ht="26.1" hidden="false" customHeight="true" outlineLevel="0" collapsed="false">
      <c r="A745" s="161"/>
      <c r="B745" s="162"/>
      <c r="C745" s="10"/>
      <c r="D745" s="10"/>
      <c r="E745" s="10"/>
      <c r="F745" s="10"/>
      <c r="G745" s="10"/>
      <c r="H745" s="10"/>
      <c r="I745" s="10"/>
      <c r="J745" s="10"/>
    </row>
    <row r="746" s="55" customFormat="true" ht="26.1" hidden="false" customHeight="true" outlineLevel="0" collapsed="false">
      <c r="A746" s="161"/>
      <c r="B746" s="162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</row>
    <row r="747" s="55" customFormat="true" ht="26.1" hidden="false" customHeight="true" outlineLevel="0" collapsed="false">
      <c r="A747" s="161"/>
      <c r="B747" s="161"/>
      <c r="C747" s="10"/>
      <c r="D747" s="10"/>
      <c r="E747" s="10"/>
      <c r="F747" s="10"/>
      <c r="G747" s="10"/>
      <c r="H747" s="10"/>
      <c r="I747" s="10"/>
      <c r="J747" s="10"/>
    </row>
    <row r="748" s="55" customFormat="true" ht="26.1" hidden="false" customHeight="true" outlineLevel="0" collapsed="false">
      <c r="A748" s="161"/>
      <c r="B748" s="161"/>
      <c r="C748" s="10"/>
      <c r="D748" s="10"/>
      <c r="E748" s="10"/>
      <c r="F748" s="10"/>
      <c r="G748" s="10"/>
      <c r="H748" s="10"/>
      <c r="I748" s="10"/>
      <c r="J748" s="10"/>
    </row>
    <row r="749" s="58" customFormat="true" ht="26.1" hidden="false" customHeight="true" outlineLevel="0" collapsed="false">
      <c r="A749" s="161"/>
      <c r="B749" s="162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</row>
    <row r="750" s="10" customFormat="true" ht="26.1" hidden="false" customHeight="true" outlineLevel="0" collapsed="false">
      <c r="A750" s="161"/>
      <c r="B750" s="161"/>
    </row>
    <row r="751" s="10" customFormat="true" ht="30.75" hidden="false" customHeight="true" outlineLevel="0" collapsed="false">
      <c r="A751" s="161"/>
      <c r="B751" s="162"/>
    </row>
    <row r="752" s="55" customFormat="true" ht="26.1" hidden="false" customHeight="true" outlineLevel="0" collapsed="false">
      <c r="A752" s="161"/>
      <c r="B752" s="162"/>
      <c r="C752" s="10"/>
      <c r="D752" s="10"/>
      <c r="E752" s="10"/>
      <c r="F752" s="10"/>
      <c r="G752" s="10"/>
      <c r="H752" s="10"/>
      <c r="I752" s="10"/>
      <c r="J752" s="10"/>
      <c r="K752" s="73"/>
      <c r="L752" s="73"/>
      <c r="M752" s="73"/>
      <c r="N752" s="73"/>
      <c r="O752" s="73"/>
      <c r="P752" s="73"/>
      <c r="Q752" s="73"/>
      <c r="R752" s="73"/>
    </row>
    <row r="753" s="10" customFormat="true" ht="26.1" hidden="false" customHeight="true" outlineLevel="0" collapsed="false">
      <c r="A753" s="161"/>
      <c r="B753" s="161"/>
      <c r="K753" s="55"/>
      <c r="L753" s="55"/>
      <c r="M753" s="55"/>
      <c r="N753" s="55"/>
      <c r="O753" s="55"/>
      <c r="P753" s="55"/>
      <c r="Q753" s="55"/>
      <c r="R753" s="55"/>
    </row>
    <row r="754" s="55" customFormat="true" ht="26.1" hidden="false" customHeight="true" outlineLevel="0" collapsed="false">
      <c r="A754" s="161"/>
      <c r="B754" s="161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</row>
    <row r="755" s="55" customFormat="true" ht="26.1" hidden="false" customHeight="true" outlineLevel="0" collapsed="false">
      <c r="A755" s="161"/>
      <c r="B755" s="161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</row>
    <row r="756" s="10" customFormat="true" ht="26.1" hidden="false" customHeight="true" outlineLevel="0" collapsed="false">
      <c r="A756" s="185"/>
      <c r="B756" s="186"/>
      <c r="K756" s="160"/>
      <c r="L756" s="160"/>
      <c r="M756" s="160"/>
      <c r="N756" s="160"/>
      <c r="O756" s="160"/>
      <c r="P756" s="160"/>
      <c r="Q756" s="160"/>
      <c r="R756" s="160"/>
    </row>
    <row r="757" s="10" customFormat="true" ht="28.5" hidden="false" customHeight="true" outlineLevel="0" collapsed="false">
      <c r="A757" s="161"/>
      <c r="B757" s="162"/>
      <c r="K757" s="55"/>
      <c r="L757" s="55"/>
      <c r="M757" s="55"/>
      <c r="N757" s="55"/>
      <c r="O757" s="55"/>
      <c r="P757" s="55"/>
      <c r="Q757" s="55"/>
      <c r="R757" s="55"/>
    </row>
    <row r="758" s="10" customFormat="true" ht="28.5" hidden="false" customHeight="true" outlineLevel="0" collapsed="false">
      <c r="A758" s="161"/>
      <c r="B758" s="161"/>
      <c r="K758" s="55"/>
      <c r="L758" s="55"/>
      <c r="M758" s="55"/>
      <c r="N758" s="55"/>
      <c r="O758" s="55"/>
      <c r="P758" s="55"/>
      <c r="Q758" s="55"/>
      <c r="R758" s="55"/>
    </row>
    <row r="759" s="73" customFormat="true" ht="34.5" hidden="false" customHeight="true" outlineLevel="0" collapsed="false">
      <c r="A759" s="161"/>
      <c r="B759" s="161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</row>
    <row r="760" s="55" customFormat="true" ht="26.1" hidden="false" customHeight="true" outlineLevel="0" collapsed="false">
      <c r="A760" s="161"/>
      <c r="B760" s="161"/>
      <c r="C760" s="10"/>
      <c r="D760" s="10"/>
      <c r="E760" s="10"/>
      <c r="F760" s="10"/>
      <c r="G760" s="10"/>
      <c r="H760" s="10"/>
      <c r="I760" s="10"/>
      <c r="J760" s="10"/>
    </row>
    <row r="761" s="10" customFormat="true" ht="26.1" hidden="false" customHeight="true" outlineLevel="0" collapsed="false">
      <c r="A761" s="161"/>
      <c r="B761" s="162"/>
    </row>
    <row r="762" s="10" customFormat="true" ht="26.1" hidden="false" customHeight="true" outlineLevel="0" collapsed="false">
      <c r="A762" s="161"/>
      <c r="B762" s="162"/>
      <c r="K762" s="55"/>
      <c r="L762" s="55"/>
      <c r="M762" s="55"/>
      <c r="N762" s="55"/>
      <c r="O762" s="55"/>
      <c r="P762" s="55"/>
      <c r="Q762" s="55"/>
      <c r="R762" s="55"/>
    </row>
    <row r="763" s="160" customFormat="true" ht="26.1" hidden="false" customHeight="true" outlineLevel="0" collapsed="false">
      <c r="A763" s="161"/>
      <c r="B763" s="161"/>
      <c r="C763" s="10"/>
      <c r="D763" s="10"/>
      <c r="E763" s="10"/>
      <c r="F763" s="10"/>
      <c r="G763" s="10"/>
      <c r="H763" s="10"/>
      <c r="I763" s="10"/>
      <c r="J763" s="10"/>
      <c r="K763" s="55"/>
      <c r="L763" s="55"/>
      <c r="M763" s="55"/>
      <c r="N763" s="55"/>
      <c r="O763" s="55"/>
      <c r="P763" s="55"/>
      <c r="Q763" s="55"/>
      <c r="R763" s="55"/>
    </row>
    <row r="764" s="55" customFormat="true" ht="26.1" hidden="false" customHeight="true" outlineLevel="0" collapsed="false">
      <c r="A764" s="212"/>
      <c r="B764" s="234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</row>
    <row r="765" s="55" customFormat="true" ht="26.1" hidden="false" customHeight="true" outlineLevel="0" collapsed="false">
      <c r="A765" s="161"/>
      <c r="B765" s="161"/>
      <c r="C765" s="10"/>
      <c r="D765" s="10"/>
      <c r="E765" s="10"/>
      <c r="F765" s="10"/>
      <c r="G765" s="10"/>
      <c r="H765" s="10"/>
      <c r="I765" s="10"/>
      <c r="J765" s="10"/>
    </row>
    <row r="766" s="10" customFormat="true" ht="26.1" hidden="false" customHeight="true" outlineLevel="0" collapsed="false">
      <c r="A766" s="161"/>
      <c r="B766" s="162"/>
    </row>
    <row r="767" s="55" customFormat="true" ht="26.1" hidden="false" customHeight="true" outlineLevel="0" collapsed="false">
      <c r="A767" s="161"/>
      <c r="B767" s="162"/>
      <c r="C767" s="10"/>
      <c r="D767" s="10"/>
      <c r="E767" s="10"/>
      <c r="F767" s="10"/>
      <c r="G767" s="10"/>
      <c r="H767" s="10"/>
      <c r="I767" s="10"/>
      <c r="J767" s="10"/>
    </row>
    <row r="768" s="10" customFormat="true" ht="26.1" hidden="false" customHeight="true" outlineLevel="0" collapsed="false">
      <c r="A768" s="161"/>
      <c r="B768" s="161"/>
      <c r="K768" s="55"/>
      <c r="L768" s="55"/>
      <c r="M768" s="55"/>
      <c r="N768" s="55"/>
      <c r="O768" s="55"/>
      <c r="P768" s="55"/>
      <c r="Q768" s="55"/>
      <c r="R768" s="55"/>
    </row>
    <row r="769" s="55" customFormat="true" ht="31.5" hidden="false" customHeight="true" outlineLevel="0" collapsed="false">
      <c r="A769" s="161"/>
      <c r="B769" s="162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</row>
    <row r="770" s="55" customFormat="true" ht="26.1" hidden="false" customHeight="true" outlineLevel="0" collapsed="false">
      <c r="A770" s="161"/>
      <c r="B770" s="161"/>
      <c r="C770" s="10"/>
      <c r="D770" s="10"/>
      <c r="E770" s="10"/>
      <c r="F770" s="10"/>
      <c r="G770" s="10"/>
      <c r="H770" s="10"/>
      <c r="I770" s="10"/>
      <c r="J770" s="10"/>
    </row>
    <row r="771" s="10" customFormat="true" ht="26.1" hidden="false" customHeight="true" outlineLevel="0" collapsed="false">
      <c r="A771" s="161"/>
      <c r="B771" s="162"/>
    </row>
    <row r="772" s="55" customFormat="true" ht="26.1" hidden="false" customHeight="true" outlineLevel="0" collapsed="false">
      <c r="A772" s="161"/>
      <c r="B772" s="162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</row>
    <row r="773" s="10" customFormat="true" ht="26.1" hidden="false" customHeight="true" outlineLevel="0" collapsed="false">
      <c r="A773" s="161"/>
      <c r="B773" s="161"/>
      <c r="K773" s="55"/>
      <c r="L773" s="55"/>
      <c r="M773" s="55"/>
      <c r="N773" s="55"/>
      <c r="O773" s="55"/>
      <c r="P773" s="55"/>
      <c r="Q773" s="55"/>
      <c r="R773" s="55"/>
    </row>
    <row r="774" s="55" customFormat="true" ht="26.1" hidden="false" customHeight="true" outlineLevel="0" collapsed="false">
      <c r="A774" s="161"/>
      <c r="B774" s="162"/>
      <c r="C774" s="10"/>
      <c r="D774" s="10"/>
      <c r="E774" s="10"/>
      <c r="F774" s="10"/>
      <c r="G774" s="10"/>
      <c r="H774" s="10"/>
      <c r="I774" s="10"/>
      <c r="J774" s="10"/>
    </row>
    <row r="775" s="55" customFormat="true" ht="26.1" hidden="false" customHeight="true" outlineLevel="0" collapsed="false">
      <c r="A775" s="161"/>
      <c r="B775" s="161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</row>
    <row r="776" s="10" customFormat="true" ht="26.1" hidden="false" customHeight="true" outlineLevel="0" collapsed="false">
      <c r="A776" s="161"/>
      <c r="B776" s="161"/>
      <c r="K776" s="55"/>
      <c r="L776" s="55"/>
      <c r="M776" s="55"/>
      <c r="N776" s="55"/>
      <c r="O776" s="55"/>
      <c r="P776" s="55"/>
      <c r="Q776" s="55"/>
      <c r="R776" s="55"/>
    </row>
    <row r="777" s="55" customFormat="true" ht="40.5" hidden="false" customHeight="true" outlineLevel="0" collapsed="false">
      <c r="A777" s="161"/>
      <c r="B777" s="162"/>
      <c r="C777" s="10"/>
      <c r="D777" s="10"/>
      <c r="E777" s="10"/>
      <c r="F777" s="10"/>
      <c r="G777" s="10"/>
      <c r="H777" s="10"/>
      <c r="I777" s="10"/>
      <c r="J777" s="10"/>
    </row>
    <row r="778" s="10" customFormat="true" ht="40.5" hidden="false" customHeight="true" outlineLevel="0" collapsed="false">
      <c r="A778" s="161"/>
      <c r="B778" s="162"/>
      <c r="K778" s="55"/>
      <c r="L778" s="55"/>
      <c r="M778" s="55"/>
      <c r="N778" s="55"/>
      <c r="O778" s="55"/>
      <c r="P778" s="55"/>
      <c r="Q778" s="55"/>
      <c r="R778" s="55"/>
    </row>
    <row r="779" s="10" customFormat="true" ht="26.1" hidden="false" customHeight="true" outlineLevel="0" collapsed="false">
      <c r="A779" s="161"/>
      <c r="B779" s="161"/>
      <c r="I779" s="111"/>
      <c r="J779" s="111"/>
      <c r="K779" s="111"/>
      <c r="L779" s="111"/>
      <c r="M779" s="111"/>
      <c r="N779" s="111"/>
      <c r="O779" s="111"/>
      <c r="P779" s="111"/>
      <c r="Q779" s="111"/>
      <c r="R779" s="111"/>
    </row>
    <row r="780" s="55" customFormat="true" ht="26.1" hidden="false" customHeight="true" outlineLevel="0" collapsed="false">
      <c r="A780" s="161"/>
      <c r="B780" s="162"/>
      <c r="C780" s="10"/>
      <c r="D780" s="10"/>
      <c r="E780" s="10"/>
      <c r="F780" s="10"/>
      <c r="G780" s="10"/>
      <c r="H780" s="10"/>
      <c r="I780" s="10"/>
      <c r="J780" s="10"/>
    </row>
    <row r="781" s="55" customFormat="true" ht="26.1" hidden="false" customHeight="true" outlineLevel="0" collapsed="false">
      <c r="A781" s="161"/>
      <c r="B781" s="162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</row>
    <row r="782" s="10" customFormat="true" ht="26.1" hidden="false" customHeight="true" outlineLevel="0" collapsed="false">
      <c r="A782" s="161"/>
      <c r="B782" s="162"/>
    </row>
    <row r="783" s="55" customFormat="true" ht="26.1" hidden="false" customHeight="true" outlineLevel="0" collapsed="false">
      <c r="A783" s="185"/>
      <c r="B783" s="185"/>
      <c r="C783" s="111"/>
      <c r="D783" s="111"/>
      <c r="E783" s="111"/>
      <c r="F783" s="111"/>
      <c r="G783" s="111"/>
      <c r="H783" s="111"/>
      <c r="I783" s="10"/>
      <c r="J783" s="10"/>
    </row>
    <row r="784" s="55" customFormat="true" ht="26.1" hidden="false" customHeight="true" outlineLevel="0" collapsed="false">
      <c r="A784" s="161"/>
      <c r="B784" s="162"/>
      <c r="C784" s="10"/>
      <c r="D784" s="10"/>
      <c r="E784" s="10"/>
      <c r="F784" s="10"/>
      <c r="G784" s="10"/>
      <c r="H784" s="10"/>
      <c r="I784" s="10"/>
      <c r="J784" s="10"/>
    </row>
    <row r="785" s="55" customFormat="true" ht="26.1" hidden="false" customHeight="true" outlineLevel="0" collapsed="false">
      <c r="A785" s="161"/>
      <c r="B785" s="161"/>
      <c r="C785" s="10"/>
      <c r="D785" s="10"/>
      <c r="E785" s="10"/>
      <c r="F785" s="10"/>
      <c r="G785" s="10"/>
      <c r="H785" s="10"/>
      <c r="I785" s="10"/>
      <c r="J785" s="10"/>
    </row>
    <row r="786" s="111" customFormat="true" ht="26.1" hidden="false" customHeight="true" outlineLevel="0" collapsed="false">
      <c r="A786" s="161"/>
      <c r="B786" s="161"/>
      <c r="C786" s="10"/>
      <c r="D786" s="10"/>
      <c r="E786" s="10"/>
      <c r="F786" s="10"/>
      <c r="G786" s="10"/>
      <c r="H786" s="10"/>
      <c r="I786" s="10"/>
      <c r="J786" s="10"/>
      <c r="K786" s="55"/>
      <c r="L786" s="55"/>
      <c r="M786" s="55"/>
      <c r="N786" s="55"/>
      <c r="O786" s="55"/>
      <c r="P786" s="55"/>
      <c r="Q786" s="55"/>
      <c r="R786" s="55"/>
    </row>
    <row r="787" s="55" customFormat="true" ht="26.1" hidden="false" customHeight="true" outlineLevel="0" collapsed="false">
      <c r="A787" s="161"/>
      <c r="B787" s="162"/>
      <c r="C787" s="10"/>
      <c r="D787" s="10"/>
      <c r="E787" s="10"/>
      <c r="F787" s="10"/>
      <c r="G787" s="10"/>
      <c r="H787" s="10"/>
      <c r="I787" s="10"/>
      <c r="J787" s="10"/>
    </row>
    <row r="788" s="10" customFormat="true" ht="26.1" hidden="false" customHeight="true" outlineLevel="0" collapsed="false">
      <c r="A788" s="152"/>
      <c r="B788" s="153"/>
      <c r="K788" s="55"/>
      <c r="L788" s="55"/>
      <c r="M788" s="55"/>
      <c r="N788" s="55"/>
      <c r="O788" s="55"/>
      <c r="P788" s="55"/>
      <c r="Q788" s="55"/>
      <c r="R788" s="55"/>
    </row>
    <row r="789" s="10" customFormat="true" ht="26.1" hidden="false" customHeight="true" outlineLevel="0" collapsed="false">
      <c r="A789" s="152"/>
      <c r="B789" s="153"/>
      <c r="K789" s="55"/>
      <c r="L789" s="55"/>
      <c r="M789" s="55"/>
      <c r="N789" s="55"/>
      <c r="O789" s="55"/>
      <c r="P789" s="55"/>
      <c r="Q789" s="55"/>
      <c r="R789" s="55"/>
    </row>
    <row r="790" s="55" customFormat="true" ht="26.1" hidden="false" customHeight="true" outlineLevel="0" collapsed="false">
      <c r="A790" s="170"/>
      <c r="B790" s="171"/>
      <c r="C790" s="10"/>
      <c r="D790" s="10"/>
      <c r="E790" s="10"/>
      <c r="F790" s="10"/>
      <c r="G790" s="10"/>
      <c r="H790" s="10"/>
      <c r="I790" s="10"/>
      <c r="J790" s="10"/>
      <c r="K790" s="8" t="e">
        <f aca="false">#REF!</f>
        <v>#REF!</v>
      </c>
      <c r="L790" s="10"/>
      <c r="M790" s="10"/>
      <c r="N790" s="10"/>
      <c r="O790" s="10"/>
      <c r="P790" s="10"/>
      <c r="Q790" s="10"/>
      <c r="R790" s="10"/>
    </row>
    <row r="791" s="55" customFormat="true" ht="26.1" hidden="false" customHeight="true" outlineLevel="0" collapsed="false">
      <c r="A791" s="183"/>
      <c r="B791" s="184"/>
      <c r="C791" s="10"/>
      <c r="D791" s="10"/>
      <c r="E791" s="10"/>
      <c r="F791" s="10"/>
      <c r="G791" s="10"/>
      <c r="H791" s="10"/>
      <c r="I791" s="10"/>
      <c r="J791" s="10"/>
    </row>
    <row r="792" s="55" customFormat="true" ht="26.1" hidden="false" customHeight="true" outlineLevel="0" collapsed="false">
      <c r="A792" s="187"/>
      <c r="B792" s="188"/>
      <c r="C792" s="10"/>
      <c r="D792" s="10"/>
      <c r="E792" s="10"/>
      <c r="F792" s="10"/>
      <c r="G792" s="10"/>
      <c r="H792" s="10"/>
      <c r="I792" s="10"/>
      <c r="J792" s="10"/>
    </row>
    <row r="793" s="55" customFormat="true" ht="26.1" hidden="false" customHeight="true" outlineLevel="0" collapsed="false">
      <c r="A793" s="170"/>
      <c r="B793" s="171"/>
      <c r="C793" s="10"/>
      <c r="D793" s="10"/>
      <c r="E793" s="10"/>
      <c r="F793" s="10"/>
      <c r="G793" s="10"/>
      <c r="H793" s="10"/>
      <c r="I793" s="10"/>
      <c r="J793" s="10"/>
    </row>
    <row r="794" s="55" customFormat="true" ht="26.1" hidden="false" customHeight="true" outlineLevel="0" collapsed="false">
      <c r="A794" s="161"/>
      <c r="B794" s="161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</row>
    <row r="795" s="55" customFormat="true" ht="26.1" hidden="false" customHeight="true" outlineLevel="0" collapsed="false">
      <c r="A795" s="161"/>
      <c r="B795" s="162"/>
      <c r="C795" s="10"/>
      <c r="D795" s="10"/>
      <c r="E795" s="10"/>
      <c r="F795" s="10"/>
      <c r="G795" s="10"/>
      <c r="H795" s="10"/>
      <c r="I795" s="10"/>
      <c r="J795" s="10"/>
    </row>
    <row r="796" s="55" customFormat="true" ht="26.1" hidden="false" customHeight="true" outlineLevel="0" collapsed="false">
      <c r="A796" s="161"/>
      <c r="B796" s="162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</row>
    <row r="797" s="10" customFormat="true" ht="26.1" hidden="false" customHeight="true" outlineLevel="0" collapsed="false">
      <c r="A797" s="161"/>
      <c r="B797" s="162"/>
      <c r="K797" s="55"/>
      <c r="L797" s="55"/>
      <c r="M797" s="55"/>
      <c r="N797" s="55"/>
      <c r="O797" s="55"/>
      <c r="P797" s="55"/>
      <c r="Q797" s="55"/>
      <c r="R797" s="55"/>
    </row>
    <row r="798" s="55" customFormat="true" ht="26.1" hidden="false" customHeight="true" outlineLevel="0" collapsed="false">
      <c r="A798" s="161"/>
      <c r="B798" s="161"/>
      <c r="C798" s="10"/>
      <c r="D798" s="10"/>
      <c r="E798" s="10"/>
      <c r="F798" s="10"/>
      <c r="G798" s="10"/>
      <c r="H798" s="10"/>
      <c r="I798" s="10"/>
      <c r="J798" s="10"/>
    </row>
    <row r="799" s="55" customFormat="true" ht="26.1" hidden="false" customHeight="true" outlineLevel="0" collapsed="false">
      <c r="A799" s="161"/>
      <c r="B799" s="162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</row>
    <row r="800" s="55" customFormat="true" ht="26.1" hidden="false" customHeight="true" outlineLevel="0" collapsed="false">
      <c r="A800" s="161"/>
      <c r="B800" s="161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</row>
    <row r="801" s="10" customFormat="true" ht="26.1" hidden="false" customHeight="true" outlineLevel="0" collapsed="false">
      <c r="A801" s="161"/>
      <c r="B801" s="162"/>
    </row>
    <row r="802" s="55" customFormat="true" ht="26.1" hidden="false" customHeight="true" outlineLevel="0" collapsed="false">
      <c r="A802" s="161"/>
      <c r="B802" s="162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</row>
    <row r="803" s="10" customFormat="true" ht="26.1" hidden="false" customHeight="true" outlineLevel="0" collapsed="false">
      <c r="A803" s="161"/>
      <c r="B803" s="161"/>
    </row>
    <row r="804" s="55" customFormat="true" ht="59.25" hidden="false" customHeight="true" outlineLevel="0" collapsed="false">
      <c r="A804" s="161" t="n">
        <v>1.2375</v>
      </c>
      <c r="B804" s="161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</row>
    <row r="805" s="55" customFormat="true" ht="33.75" hidden="false" customHeight="true" outlineLevel="0" collapsed="false">
      <c r="A805" s="161"/>
      <c r="B805" s="161"/>
      <c r="C805" s="10"/>
      <c r="D805" s="10"/>
      <c r="E805" s="10"/>
      <c r="F805" s="10"/>
      <c r="G805" s="10"/>
      <c r="H805" s="10"/>
      <c r="I805" s="10"/>
      <c r="J805" s="10"/>
    </row>
    <row r="806" s="10" customFormat="true" ht="26.1" hidden="false" customHeight="true" outlineLevel="0" collapsed="false">
      <c r="A806" s="161"/>
      <c r="B806" s="161"/>
      <c r="K806" s="55"/>
      <c r="L806" s="55"/>
      <c r="M806" s="55"/>
      <c r="N806" s="55"/>
      <c r="O806" s="55"/>
      <c r="P806" s="55"/>
      <c r="Q806" s="55"/>
      <c r="R806" s="55"/>
    </row>
    <row r="807" s="10" customFormat="true" ht="26.1" hidden="false" customHeight="true" outlineLevel="0" collapsed="false">
      <c r="A807" s="161"/>
      <c r="B807" s="161"/>
      <c r="K807" s="55"/>
      <c r="L807" s="55"/>
      <c r="M807" s="55"/>
      <c r="N807" s="55"/>
      <c r="O807" s="55"/>
      <c r="P807" s="55"/>
      <c r="Q807" s="55"/>
      <c r="R807" s="55"/>
    </row>
    <row r="808" s="10" customFormat="true" ht="26.1" hidden="false" customHeight="true" outlineLevel="0" collapsed="false">
      <c r="A808" s="161"/>
      <c r="B808" s="161"/>
      <c r="K808" s="55"/>
      <c r="L808" s="55"/>
      <c r="M808" s="55"/>
      <c r="N808" s="55"/>
      <c r="O808" s="55"/>
      <c r="P808" s="55"/>
      <c r="Q808" s="55"/>
      <c r="R808" s="55"/>
    </row>
    <row r="809" s="10" customFormat="true" ht="26.1" hidden="false" customHeight="true" outlineLevel="0" collapsed="false">
      <c r="A809" s="161"/>
      <c r="B809" s="162"/>
      <c r="K809" s="55"/>
      <c r="L809" s="55"/>
      <c r="M809" s="55"/>
      <c r="N809" s="55"/>
      <c r="O809" s="55"/>
      <c r="P809" s="55"/>
      <c r="Q809" s="55"/>
      <c r="R809" s="55"/>
    </row>
    <row r="810" s="10" customFormat="true" ht="26.1" hidden="false" customHeight="true" outlineLevel="0" collapsed="false">
      <c r="A810" s="161"/>
      <c r="B810" s="162"/>
    </row>
    <row r="811" s="10" customFormat="true" ht="26.1" hidden="false" customHeight="true" outlineLevel="0" collapsed="false">
      <c r="A811" s="161"/>
      <c r="B811" s="162"/>
      <c r="K811" s="55"/>
      <c r="L811" s="55"/>
      <c r="M811" s="55"/>
      <c r="N811" s="55"/>
      <c r="O811" s="55"/>
      <c r="P811" s="55"/>
      <c r="Q811" s="55"/>
      <c r="R811" s="55"/>
    </row>
    <row r="812" s="55" customFormat="true" ht="26.1" hidden="false" customHeight="true" outlineLevel="0" collapsed="false">
      <c r="A812" s="161"/>
      <c r="B812" s="162"/>
      <c r="C812" s="10"/>
      <c r="D812" s="10"/>
      <c r="E812" s="10"/>
      <c r="F812" s="10"/>
      <c r="G812" s="10"/>
      <c r="H812" s="10"/>
      <c r="I812" s="10"/>
      <c r="J812" s="10"/>
    </row>
    <row r="813" s="55" customFormat="true" ht="26.1" hidden="false" customHeight="true" outlineLevel="0" collapsed="false">
      <c r="A813" s="161"/>
      <c r="B813" s="162"/>
      <c r="C813" s="10"/>
      <c r="D813" s="10"/>
      <c r="E813" s="10"/>
      <c r="F813" s="10"/>
      <c r="G813" s="10"/>
      <c r="H813" s="10"/>
      <c r="I813" s="10"/>
      <c r="J813" s="10"/>
    </row>
    <row r="814" s="55" customFormat="true" ht="26.1" hidden="false" customHeight="true" outlineLevel="0" collapsed="false">
      <c r="A814" s="161"/>
      <c r="B814" s="161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</row>
    <row r="815" s="55" customFormat="true" ht="26.1" hidden="false" customHeight="true" outlineLevel="0" collapsed="false">
      <c r="A815" s="161"/>
      <c r="B815" s="162"/>
      <c r="C815" s="10"/>
      <c r="D815" s="10"/>
      <c r="E815" s="10"/>
      <c r="F815" s="10"/>
      <c r="G815" s="10"/>
      <c r="H815" s="10"/>
      <c r="I815" s="10"/>
      <c r="J815" s="10"/>
    </row>
    <row r="816" s="55" customFormat="true" ht="26.1" hidden="false" customHeight="true" outlineLevel="0" collapsed="false">
      <c r="A816" s="161"/>
      <c r="B816" s="162"/>
      <c r="C816" s="10"/>
      <c r="D816" s="10"/>
      <c r="E816" s="10"/>
      <c r="F816" s="10"/>
      <c r="G816" s="10"/>
      <c r="H816" s="10"/>
      <c r="I816" s="10"/>
      <c r="J816" s="10"/>
    </row>
    <row r="817" s="10" customFormat="true" ht="26.1" hidden="false" customHeight="true" outlineLevel="0" collapsed="false">
      <c r="A817" s="161"/>
      <c r="B817" s="162"/>
      <c r="K817" s="55"/>
      <c r="L817" s="55"/>
      <c r="M817" s="55"/>
      <c r="N817" s="55"/>
      <c r="O817" s="55"/>
      <c r="P817" s="55"/>
      <c r="Q817" s="55"/>
      <c r="R817" s="55"/>
    </row>
    <row r="818" s="55" customFormat="true" ht="26.1" hidden="false" customHeight="true" outlineLevel="0" collapsed="false">
      <c r="A818" s="161"/>
      <c r="B818" s="161"/>
      <c r="C818" s="10"/>
      <c r="D818" s="10"/>
      <c r="E818" s="10"/>
      <c r="F818" s="10"/>
      <c r="G818" s="10"/>
      <c r="H818" s="10"/>
      <c r="I818" s="10"/>
      <c r="J818" s="10"/>
    </row>
    <row r="819" s="55" customFormat="true" ht="26.1" hidden="false" customHeight="true" outlineLevel="0" collapsed="false">
      <c r="A819" s="161"/>
      <c r="B819" s="162"/>
      <c r="C819" s="10"/>
      <c r="D819" s="10"/>
      <c r="E819" s="10"/>
      <c r="F819" s="10"/>
      <c r="G819" s="10"/>
      <c r="H819" s="10"/>
      <c r="I819" s="10"/>
      <c r="J819" s="10"/>
    </row>
    <row r="820" s="55" customFormat="true" ht="26.1" hidden="false" customHeight="true" outlineLevel="0" collapsed="false">
      <c r="A820" s="161"/>
      <c r="B820" s="162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</row>
    <row r="821" s="10" customFormat="true" ht="26.1" hidden="false" customHeight="true" outlineLevel="0" collapsed="false">
      <c r="A821" s="161"/>
      <c r="B821" s="162"/>
    </row>
    <row r="822" s="55" customFormat="true" ht="26.1" hidden="false" customHeight="true" outlineLevel="0" collapsed="false">
      <c r="A822" s="161"/>
      <c r="B822" s="162"/>
      <c r="C822" s="10"/>
      <c r="D822" s="10"/>
      <c r="E822" s="10"/>
      <c r="F822" s="10"/>
      <c r="G822" s="10"/>
      <c r="H822" s="10"/>
      <c r="I822" s="10"/>
      <c r="J822" s="10"/>
    </row>
    <row r="823" s="55" customFormat="true" ht="26.1" hidden="false" customHeight="true" outlineLevel="0" collapsed="false">
      <c r="A823" s="161"/>
      <c r="B823" s="162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</row>
    <row r="824" s="55" customFormat="true" ht="26.1" hidden="false" customHeight="true" outlineLevel="0" collapsed="false">
      <c r="A824" s="161"/>
      <c r="B824" s="161"/>
      <c r="C824" s="10"/>
      <c r="D824" s="10"/>
      <c r="E824" s="10"/>
      <c r="F824" s="10"/>
      <c r="G824" s="10"/>
      <c r="H824" s="10"/>
      <c r="I824" s="10"/>
      <c r="J824" s="10"/>
    </row>
    <row r="825" s="55" customFormat="true" ht="26.1" hidden="false" customHeight="true" outlineLevel="0" collapsed="false">
      <c r="A825" s="161"/>
      <c r="B825" s="161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</row>
    <row r="826" s="55" customFormat="true" ht="26.1" hidden="false" customHeight="true" outlineLevel="0" collapsed="false">
      <c r="A826" s="161"/>
      <c r="B826" s="162"/>
      <c r="C826" s="10"/>
      <c r="D826" s="10"/>
      <c r="E826" s="10"/>
      <c r="F826" s="10"/>
      <c r="G826" s="10"/>
      <c r="H826" s="10"/>
      <c r="I826" s="10"/>
      <c r="J826" s="10"/>
    </row>
    <row r="827" s="10" customFormat="true" ht="26.1" hidden="false" customHeight="true" outlineLevel="0" collapsed="false">
      <c r="A827" s="161"/>
      <c r="B827" s="161"/>
      <c r="I827" s="111"/>
      <c r="J827" s="111"/>
      <c r="K827" s="111"/>
      <c r="L827" s="111"/>
      <c r="M827" s="111"/>
      <c r="N827" s="111"/>
      <c r="O827" s="111"/>
      <c r="P827" s="111"/>
      <c r="Q827" s="111"/>
      <c r="R827" s="111"/>
    </row>
    <row r="828" s="10" customFormat="true" ht="30.75" hidden="false" customHeight="true" outlineLevel="0" collapsed="false">
      <c r="A828" s="161"/>
      <c r="B828" s="162"/>
      <c r="K828" s="55"/>
      <c r="L828" s="55"/>
      <c r="M828" s="55"/>
      <c r="N828" s="55"/>
      <c r="O828" s="55"/>
      <c r="P828" s="55"/>
      <c r="Q828" s="55"/>
      <c r="R828" s="55"/>
    </row>
    <row r="829" s="55" customFormat="true" ht="26.1" hidden="false" customHeight="true" outlineLevel="0" collapsed="false">
      <c r="A829" s="161"/>
      <c r="B829" s="161"/>
      <c r="C829" s="10"/>
      <c r="D829" s="10"/>
      <c r="E829" s="10"/>
      <c r="F829" s="10"/>
      <c r="G829" s="10"/>
      <c r="H829" s="10"/>
      <c r="I829" s="10"/>
      <c r="J829" s="10"/>
    </row>
    <row r="830" s="10" customFormat="true" ht="26.1" hidden="false" customHeight="true" outlineLevel="0" collapsed="false">
      <c r="A830" s="161"/>
      <c r="B830" s="162"/>
    </row>
    <row r="831" s="55" customFormat="true" ht="26.1" hidden="false" customHeight="true" outlineLevel="0" collapsed="false">
      <c r="A831" s="185"/>
      <c r="B831" s="185"/>
      <c r="C831" s="111"/>
      <c r="D831" s="111"/>
      <c r="E831" s="111"/>
      <c r="F831" s="111"/>
      <c r="G831" s="111"/>
      <c r="H831" s="111"/>
      <c r="I831" s="10"/>
      <c r="J831" s="10"/>
    </row>
    <row r="832" s="10" customFormat="true" ht="26.1" hidden="false" customHeight="true" outlineLevel="0" collapsed="false">
      <c r="A832" s="161"/>
      <c r="B832" s="162"/>
      <c r="K832" s="55"/>
      <c r="L832" s="55"/>
      <c r="M832" s="55"/>
      <c r="N832" s="55"/>
      <c r="O832" s="55"/>
      <c r="P832" s="55"/>
      <c r="Q832" s="55"/>
      <c r="R832" s="55"/>
    </row>
    <row r="833" s="55" customFormat="true" ht="26.1" hidden="false" customHeight="true" outlineLevel="0" collapsed="false">
      <c r="A833" s="161"/>
      <c r="B833" s="162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</row>
    <row r="834" s="111" customFormat="true" ht="32.25" hidden="false" customHeight="true" outlineLevel="0" collapsed="false">
      <c r="A834" s="161"/>
      <c r="B834" s="161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</row>
    <row r="835" s="55" customFormat="true" ht="26.1" hidden="false" customHeight="true" outlineLevel="0" collapsed="false">
      <c r="A835" s="161"/>
      <c r="B835" s="162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</row>
    <row r="836" s="55" customFormat="true" ht="31.5" hidden="false" customHeight="true" outlineLevel="0" collapsed="false">
      <c r="A836" s="161"/>
      <c r="B836" s="162"/>
      <c r="C836" s="10"/>
      <c r="D836" s="10"/>
      <c r="E836" s="10"/>
      <c r="F836" s="10"/>
      <c r="G836" s="10"/>
      <c r="H836" s="10"/>
      <c r="I836" s="10"/>
      <c r="J836" s="10"/>
    </row>
    <row r="837" s="10" customFormat="true" ht="26.1" hidden="false" customHeight="true" outlineLevel="0" collapsed="false">
      <c r="A837" s="161"/>
      <c r="B837" s="161"/>
    </row>
    <row r="838" s="55" customFormat="true" ht="26.1" hidden="false" customHeight="true" outlineLevel="0" collapsed="false">
      <c r="A838" s="161"/>
      <c r="B838" s="161"/>
      <c r="C838" s="10"/>
      <c r="D838" s="10"/>
      <c r="E838" s="10"/>
      <c r="F838" s="10"/>
      <c r="G838" s="10"/>
      <c r="H838" s="10"/>
      <c r="I838" s="10"/>
      <c r="J838" s="10"/>
      <c r="K838" s="58"/>
      <c r="L838" s="58"/>
      <c r="M838" s="58"/>
      <c r="N838" s="58"/>
      <c r="O838" s="58"/>
      <c r="P838" s="58"/>
      <c r="Q838" s="58"/>
      <c r="R838" s="58"/>
    </row>
    <row r="839" s="55" customFormat="true" ht="26.1" hidden="false" customHeight="true" outlineLevel="0" collapsed="false">
      <c r="A839" s="161"/>
      <c r="B839" s="161"/>
      <c r="C839" s="10"/>
      <c r="D839" s="10"/>
      <c r="E839" s="10"/>
      <c r="F839" s="10"/>
      <c r="G839" s="10"/>
      <c r="H839" s="10"/>
      <c r="I839" s="10"/>
      <c r="J839" s="10"/>
    </row>
    <row r="840" s="10" customFormat="true" ht="26.1" hidden="false" customHeight="true" outlineLevel="0" collapsed="false">
      <c r="A840" s="161"/>
      <c r="B840" s="162"/>
      <c r="K840" s="55"/>
      <c r="L840" s="55"/>
      <c r="M840" s="55"/>
      <c r="N840" s="55"/>
      <c r="O840" s="55"/>
      <c r="P840" s="55"/>
      <c r="Q840" s="55"/>
      <c r="R840" s="55"/>
    </row>
    <row r="841" s="10" customFormat="true" ht="26.1" hidden="false" customHeight="true" outlineLevel="0" collapsed="false">
      <c r="A841" s="161"/>
      <c r="B841" s="161"/>
    </row>
    <row r="842" s="10" customFormat="true" ht="26.1" hidden="false" customHeight="true" outlineLevel="0" collapsed="false">
      <c r="A842" s="161"/>
      <c r="B842" s="162"/>
    </row>
    <row r="843" s="55" customFormat="true" ht="26.1" hidden="false" customHeight="true" outlineLevel="0" collapsed="false">
      <c r="A843" s="161"/>
      <c r="B843" s="162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</row>
    <row r="844" s="10" customFormat="true" ht="26.1" hidden="false" customHeight="true" outlineLevel="0" collapsed="false">
      <c r="A844" s="161"/>
      <c r="B844" s="162"/>
      <c r="K844" s="55"/>
      <c r="L844" s="55"/>
      <c r="M844" s="55"/>
      <c r="N844" s="55"/>
      <c r="O844" s="55"/>
      <c r="P844" s="55"/>
      <c r="Q844" s="55"/>
      <c r="R844" s="55"/>
    </row>
    <row r="845" s="58" customFormat="true" ht="26.1" hidden="false" customHeight="true" outlineLevel="0" collapsed="false">
      <c r="A845" s="161"/>
      <c r="B845" s="161"/>
      <c r="C845" s="10"/>
      <c r="D845" s="10"/>
      <c r="E845" s="10"/>
      <c r="F845" s="10"/>
      <c r="G845" s="10"/>
      <c r="H845" s="10"/>
      <c r="I845" s="10"/>
      <c r="J845" s="10"/>
      <c r="K845" s="55"/>
      <c r="L845" s="55"/>
      <c r="M845" s="55"/>
      <c r="N845" s="55"/>
      <c r="O845" s="55"/>
      <c r="P845" s="55"/>
      <c r="Q845" s="55"/>
      <c r="R845" s="55"/>
    </row>
    <row r="846" s="55" customFormat="true" ht="26.1" hidden="false" customHeight="true" outlineLevel="0" collapsed="false">
      <c r="A846" s="161"/>
      <c r="B846" s="161"/>
      <c r="C846" s="10"/>
      <c r="D846" s="10"/>
      <c r="E846" s="10"/>
      <c r="F846" s="10"/>
      <c r="G846" s="10"/>
      <c r="H846" s="10"/>
      <c r="I846" s="10"/>
      <c r="J846" s="10"/>
    </row>
    <row r="847" s="55" customFormat="true" ht="26.1" hidden="false" customHeight="true" outlineLevel="0" collapsed="false">
      <c r="A847" s="161"/>
      <c r="B847" s="161"/>
      <c r="C847" s="10"/>
      <c r="D847" s="10"/>
      <c r="E847" s="10"/>
      <c r="F847" s="10"/>
      <c r="G847" s="10"/>
      <c r="H847" s="10"/>
      <c r="I847" s="10"/>
      <c r="J847" s="10"/>
    </row>
    <row r="848" s="10" customFormat="true" ht="26.1" hidden="false" customHeight="true" outlineLevel="0" collapsed="false">
      <c r="A848" s="161"/>
      <c r="B848" s="162"/>
      <c r="K848" s="55"/>
      <c r="L848" s="55"/>
      <c r="M848" s="55"/>
      <c r="N848" s="55"/>
      <c r="O848" s="55"/>
      <c r="P848" s="55"/>
      <c r="Q848" s="55"/>
      <c r="R848" s="55"/>
    </row>
    <row r="849" s="10" customFormat="true" ht="31.5" hidden="false" customHeight="true" outlineLevel="0" collapsed="false">
      <c r="A849" s="161"/>
      <c r="B849" s="162"/>
    </row>
    <row r="850" s="10" customFormat="true" ht="30.75" hidden="false" customHeight="true" outlineLevel="0" collapsed="false">
      <c r="A850" s="161"/>
      <c r="B850" s="162"/>
      <c r="K850" s="55"/>
      <c r="L850" s="55"/>
      <c r="M850" s="55"/>
      <c r="N850" s="55"/>
      <c r="O850" s="55"/>
      <c r="P850" s="55"/>
      <c r="Q850" s="55"/>
      <c r="R850" s="55"/>
    </row>
    <row r="851" s="55" customFormat="true" ht="30.75" hidden="false" customHeight="true" outlineLevel="0" collapsed="false">
      <c r="A851" s="161"/>
      <c r="B851" s="162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</row>
    <row r="852" s="55" customFormat="true" ht="26.1" hidden="false" customHeight="true" outlineLevel="0" collapsed="false">
      <c r="A852" s="161"/>
      <c r="B852" s="162"/>
      <c r="C852" s="10"/>
      <c r="D852" s="10"/>
      <c r="E852" s="10"/>
      <c r="F852" s="10"/>
      <c r="G852" s="10"/>
      <c r="H852" s="10"/>
      <c r="I852" s="111"/>
      <c r="J852" s="111"/>
      <c r="K852" s="10"/>
      <c r="L852" s="10"/>
      <c r="M852" s="10"/>
      <c r="N852" s="10"/>
      <c r="O852" s="10"/>
      <c r="P852" s="10"/>
      <c r="Q852" s="10"/>
      <c r="R852" s="10"/>
    </row>
    <row r="853" s="55" customFormat="true" ht="26.1" hidden="false" customHeight="true" outlineLevel="0" collapsed="false">
      <c r="A853" s="161"/>
      <c r="B853" s="161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</row>
    <row r="854" s="55" customFormat="true" ht="26.1" hidden="false" customHeight="true" outlineLevel="0" collapsed="false">
      <c r="A854" s="161"/>
      <c r="B854" s="162"/>
      <c r="C854" s="10"/>
      <c r="D854" s="10"/>
      <c r="E854" s="10"/>
      <c r="F854" s="10"/>
      <c r="G854" s="10"/>
      <c r="H854" s="10"/>
      <c r="I854" s="10"/>
      <c r="J854" s="10"/>
    </row>
    <row r="855" s="55" customFormat="true" ht="26.1" hidden="false" customHeight="true" outlineLevel="0" collapsed="false">
      <c r="A855" s="161"/>
      <c r="B855" s="161"/>
      <c r="C855" s="10"/>
      <c r="D855" s="10"/>
      <c r="E855" s="10"/>
      <c r="F855" s="10"/>
      <c r="G855" s="10"/>
      <c r="H855" s="10"/>
      <c r="I855" s="10"/>
      <c r="J855" s="10"/>
    </row>
    <row r="856" s="10" customFormat="true" ht="26.1" hidden="false" customHeight="true" outlineLevel="0" collapsed="false">
      <c r="A856" s="185"/>
      <c r="B856" s="185"/>
      <c r="C856" s="111"/>
      <c r="D856" s="111"/>
      <c r="E856" s="111"/>
      <c r="F856" s="111"/>
      <c r="G856" s="111"/>
      <c r="H856" s="111"/>
      <c r="K856" s="55"/>
      <c r="L856" s="55"/>
      <c r="M856" s="55"/>
      <c r="N856" s="55"/>
      <c r="O856" s="55"/>
      <c r="P856" s="55"/>
      <c r="Q856" s="55"/>
      <c r="R856" s="55"/>
    </row>
    <row r="857" s="55" customFormat="true" ht="26.1" hidden="false" customHeight="true" outlineLevel="0" collapsed="false">
      <c r="A857" s="161"/>
      <c r="B857" s="161"/>
      <c r="C857" s="10"/>
      <c r="D857" s="10"/>
      <c r="E857" s="10"/>
      <c r="F857" s="10"/>
      <c r="G857" s="10"/>
      <c r="H857" s="10"/>
      <c r="I857" s="10"/>
      <c r="J857" s="10"/>
    </row>
    <row r="858" s="10" customFormat="true" ht="26.1" hidden="false" customHeight="true" outlineLevel="0" collapsed="false">
      <c r="A858" s="161"/>
      <c r="B858" s="162"/>
      <c r="K858" s="55"/>
      <c r="L858" s="55"/>
      <c r="M858" s="55"/>
      <c r="N858" s="55"/>
      <c r="O858" s="55"/>
      <c r="P858" s="55"/>
      <c r="Q858" s="55"/>
      <c r="R858" s="55"/>
    </row>
    <row r="859" s="111" customFormat="true" ht="26.1" hidden="false" customHeight="true" outlineLevel="0" collapsed="false">
      <c r="A859" s="161"/>
      <c r="B859" s="162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</row>
    <row r="860" s="10" customFormat="true" ht="26.1" hidden="false" customHeight="true" outlineLevel="0" collapsed="false">
      <c r="A860" s="161"/>
      <c r="B860" s="162"/>
      <c r="K860" s="55"/>
      <c r="L860" s="55"/>
      <c r="M860" s="55"/>
      <c r="N860" s="55"/>
      <c r="O860" s="55"/>
      <c r="P860" s="55"/>
      <c r="Q860" s="55"/>
      <c r="R860" s="55"/>
    </row>
    <row r="861" s="55" customFormat="true" ht="26.1" hidden="false" customHeight="true" outlineLevel="0" collapsed="false">
      <c r="A861" s="161"/>
      <c r="B861" s="162"/>
      <c r="C861" s="10"/>
      <c r="D861" s="10"/>
      <c r="E861" s="10"/>
      <c r="F861" s="10"/>
      <c r="G861" s="10"/>
      <c r="H861" s="10"/>
      <c r="I861" s="10"/>
      <c r="J861" s="10"/>
      <c r="K861" s="111"/>
      <c r="L861" s="111"/>
      <c r="M861" s="111"/>
      <c r="N861" s="111"/>
      <c r="O861" s="111"/>
      <c r="P861" s="111"/>
      <c r="Q861" s="111"/>
      <c r="R861" s="111"/>
    </row>
    <row r="862" s="55" customFormat="true" ht="26.1" hidden="false" customHeight="true" outlineLevel="0" collapsed="false">
      <c r="A862" s="161"/>
      <c r="B862" s="162"/>
      <c r="C862" s="10"/>
      <c r="D862" s="10"/>
      <c r="E862" s="10"/>
      <c r="F862" s="10"/>
      <c r="G862" s="10"/>
      <c r="H862" s="10"/>
      <c r="I862" s="10"/>
      <c r="J862" s="10"/>
    </row>
    <row r="863" s="55" customFormat="true" ht="43.5" hidden="false" customHeight="true" outlineLevel="0" collapsed="false">
      <c r="A863" s="161"/>
      <c r="B863" s="161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</row>
    <row r="864" s="55" customFormat="true" ht="31.5" hidden="false" customHeight="true" outlineLevel="0" collapsed="false">
      <c r="A864" s="172"/>
      <c r="B864" s="203"/>
      <c r="C864" s="10"/>
      <c r="D864" s="10"/>
      <c r="E864" s="10"/>
      <c r="F864" s="10"/>
      <c r="G864" s="10"/>
      <c r="H864" s="10"/>
      <c r="I864" s="10"/>
      <c r="J864" s="10"/>
    </row>
    <row r="865" s="55" customFormat="true" ht="26.1" hidden="false" customHeight="true" outlineLevel="0" collapsed="false">
      <c r="A865" s="152"/>
      <c r="B865" s="152"/>
      <c r="C865" s="10"/>
      <c r="D865" s="10"/>
      <c r="E865" s="10"/>
      <c r="F865" s="10"/>
      <c r="G865" s="10"/>
      <c r="H865" s="10"/>
      <c r="I865" s="235"/>
      <c r="J865" s="235"/>
      <c r="K865" s="10"/>
      <c r="L865" s="10"/>
      <c r="M865" s="10"/>
      <c r="N865" s="10"/>
      <c r="O865" s="10"/>
      <c r="P865" s="10"/>
      <c r="Q865" s="10"/>
      <c r="R865" s="10"/>
    </row>
    <row r="866" s="10" customFormat="true" ht="26.1" hidden="false" customHeight="true" outlineLevel="0" collapsed="false">
      <c r="A866" s="168"/>
      <c r="B866" s="169"/>
    </row>
    <row r="867" s="55" customFormat="true" ht="26.1" hidden="false" customHeight="true" outlineLevel="0" collapsed="false">
      <c r="A867" s="172"/>
      <c r="B867" s="172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</row>
    <row r="868" s="10" customFormat="true" ht="26.1" hidden="false" customHeight="true" outlineLevel="0" collapsed="false">
      <c r="A868" s="172"/>
      <c r="B868" s="203"/>
      <c r="S868" s="111"/>
      <c r="T868" s="111"/>
      <c r="U868" s="111"/>
      <c r="V868" s="111"/>
      <c r="W868" s="111"/>
    </row>
    <row r="869" s="55" customFormat="true" ht="33.75" hidden="false" customHeight="true" outlineLevel="0" collapsed="false">
      <c r="A869" s="236"/>
      <c r="B869" s="236"/>
      <c r="C869" s="235"/>
      <c r="D869" s="235"/>
      <c r="E869" s="235"/>
      <c r="F869" s="235"/>
      <c r="G869" s="235"/>
      <c r="H869" s="235"/>
      <c r="I869" s="10"/>
      <c r="J869" s="10"/>
      <c r="K869" s="10"/>
      <c r="L869" s="10"/>
      <c r="M869" s="10"/>
      <c r="N869" s="10"/>
      <c r="O869" s="10"/>
      <c r="P869" s="10"/>
      <c r="Q869" s="10"/>
      <c r="R869" s="10"/>
    </row>
    <row r="870" s="10" customFormat="true" ht="34.5" hidden="false" customHeight="true" outlineLevel="0" collapsed="false">
      <c r="A870" s="170"/>
      <c r="B870" s="170"/>
    </row>
    <row r="871" s="55" customFormat="true" ht="45" hidden="false" customHeight="true" outlineLevel="0" collapsed="false">
      <c r="A871" s="161"/>
      <c r="B871" s="161"/>
      <c r="C871" s="10"/>
      <c r="D871" s="10"/>
      <c r="E871" s="10"/>
      <c r="F871" s="10"/>
      <c r="G871" s="10"/>
      <c r="H871" s="10"/>
      <c r="I871" s="10"/>
      <c r="J871" s="10"/>
    </row>
    <row r="872" s="111" customFormat="true" ht="26.1" hidden="false" customHeight="true" outlineLevel="0" collapsed="false">
      <c r="A872" s="161"/>
      <c r="B872" s="161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</row>
    <row r="873" s="10" customFormat="true" ht="26.1" hidden="false" customHeight="true" outlineLevel="0" collapsed="false">
      <c r="A873" s="161"/>
      <c r="B873" s="161"/>
    </row>
    <row r="874" s="10" customFormat="true" ht="26.1" hidden="false" customHeight="true" outlineLevel="0" collapsed="false">
      <c r="A874" s="161"/>
      <c r="B874" s="161"/>
      <c r="K874" s="73"/>
      <c r="L874" s="73"/>
      <c r="M874" s="73"/>
      <c r="N874" s="73"/>
      <c r="O874" s="73"/>
      <c r="P874" s="73"/>
      <c r="Q874" s="73"/>
      <c r="R874" s="73"/>
    </row>
    <row r="875" s="10" customFormat="true" ht="26.1" hidden="false" customHeight="true" outlineLevel="0" collapsed="false">
      <c r="A875" s="161"/>
      <c r="B875" s="162"/>
      <c r="K875" s="55"/>
      <c r="L875" s="55"/>
      <c r="M875" s="55"/>
      <c r="N875" s="55"/>
      <c r="O875" s="55"/>
      <c r="P875" s="55"/>
      <c r="Q875" s="55"/>
      <c r="R875" s="55"/>
    </row>
    <row r="876" s="10" customFormat="true" ht="26.1" hidden="false" customHeight="true" outlineLevel="0" collapsed="false">
      <c r="A876" s="161"/>
      <c r="B876" s="161"/>
      <c r="I876" s="111"/>
      <c r="J876" s="111"/>
      <c r="K876" s="55"/>
      <c r="L876" s="55"/>
      <c r="M876" s="55"/>
      <c r="N876" s="55"/>
      <c r="O876" s="55"/>
      <c r="P876" s="55"/>
      <c r="Q876" s="55"/>
      <c r="R876" s="55"/>
    </row>
    <row r="877" s="10" customFormat="true" ht="26.1" hidden="false" customHeight="true" outlineLevel="0" collapsed="false">
      <c r="A877" s="161"/>
      <c r="B877" s="161"/>
      <c r="K877" s="55"/>
      <c r="L877" s="55"/>
      <c r="M877" s="55"/>
      <c r="N877" s="55"/>
      <c r="O877" s="55"/>
      <c r="P877" s="55"/>
      <c r="Q877" s="55"/>
      <c r="R877" s="55"/>
    </row>
    <row r="878" s="55" customFormat="true" ht="26.1" hidden="false" customHeight="true" outlineLevel="0" collapsed="false">
      <c r="A878" s="161"/>
      <c r="B878" s="162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</row>
    <row r="879" s="10" customFormat="true" ht="26.1" hidden="false" customHeight="true" outlineLevel="0" collapsed="false">
      <c r="A879" s="161"/>
      <c r="B879" s="162"/>
      <c r="K879" s="165" t="e">
        <f aca="false">#REF!</f>
        <v>#REF!</v>
      </c>
      <c r="L879" s="55"/>
      <c r="M879" s="55"/>
      <c r="N879" s="55"/>
      <c r="O879" s="55"/>
      <c r="P879" s="55"/>
      <c r="Q879" s="55"/>
      <c r="R879" s="55"/>
    </row>
    <row r="880" s="10" customFormat="true" ht="26.1" hidden="false" customHeight="true" outlineLevel="0" collapsed="false">
      <c r="A880" s="185"/>
      <c r="B880" s="186"/>
      <c r="C880" s="111"/>
      <c r="D880" s="111"/>
      <c r="E880" s="111"/>
      <c r="F880" s="111"/>
      <c r="G880" s="111"/>
      <c r="H880" s="111"/>
      <c r="K880" s="55"/>
      <c r="L880" s="55"/>
      <c r="M880" s="55"/>
      <c r="N880" s="55"/>
      <c r="O880" s="55"/>
      <c r="P880" s="55"/>
      <c r="Q880" s="55"/>
      <c r="R880" s="55"/>
    </row>
    <row r="881" s="55" customFormat="true" ht="26.1" hidden="false" customHeight="true" outlineLevel="0" collapsed="false">
      <c r="A881" s="161"/>
      <c r="B881" s="162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73"/>
      <c r="T881" s="73"/>
      <c r="U881" s="73"/>
      <c r="V881" s="73"/>
      <c r="W881" s="73"/>
    </row>
    <row r="882" s="55" customFormat="true" ht="26.1" hidden="false" customHeight="true" outlineLevel="0" collapsed="false">
      <c r="A882" s="161"/>
      <c r="B882" s="161"/>
      <c r="C882" s="10"/>
      <c r="D882" s="10"/>
      <c r="E882" s="10"/>
      <c r="F882" s="10"/>
      <c r="G882" s="10"/>
      <c r="H882" s="10"/>
      <c r="I882" s="10"/>
      <c r="J882" s="10"/>
    </row>
    <row r="883" s="73" customFormat="true" ht="26.1" hidden="false" customHeight="true" outlineLevel="0" collapsed="false">
      <c r="A883" s="161"/>
      <c r="B883" s="162"/>
      <c r="C883" s="10"/>
      <c r="D883" s="10"/>
      <c r="E883" s="10"/>
      <c r="F883" s="10"/>
      <c r="G883" s="10"/>
      <c r="H883" s="10"/>
      <c r="I883" s="10"/>
      <c r="J883" s="10"/>
      <c r="K883" s="55"/>
      <c r="L883" s="55"/>
      <c r="M883" s="55"/>
      <c r="N883" s="55"/>
      <c r="O883" s="55"/>
      <c r="P883" s="55"/>
      <c r="Q883" s="55"/>
      <c r="R883" s="55"/>
      <c r="S883" s="55"/>
      <c r="T883" s="55"/>
      <c r="U883" s="55"/>
      <c r="V883" s="55"/>
      <c r="W883" s="55"/>
    </row>
    <row r="884" s="55" customFormat="true" ht="26.1" hidden="false" customHeight="true" outlineLevel="0" collapsed="false">
      <c r="A884" s="161"/>
      <c r="B884" s="162"/>
      <c r="C884" s="10"/>
      <c r="D884" s="10"/>
      <c r="E884" s="10"/>
      <c r="F884" s="10"/>
      <c r="G884" s="10"/>
      <c r="H884" s="10"/>
      <c r="I884" s="10"/>
      <c r="J884" s="10"/>
    </row>
    <row r="885" s="10" customFormat="true" ht="38.25" hidden="false" customHeight="true" outlineLevel="0" collapsed="false">
      <c r="A885" s="161"/>
      <c r="B885" s="161"/>
      <c r="K885" s="73"/>
      <c r="L885" s="73"/>
      <c r="M885" s="73"/>
      <c r="N885" s="73"/>
      <c r="O885" s="73"/>
      <c r="P885" s="73"/>
      <c r="Q885" s="73"/>
      <c r="R885" s="73"/>
    </row>
    <row r="886" s="55" customFormat="true" ht="26.1" hidden="false" customHeight="true" outlineLevel="0" collapsed="false">
      <c r="A886" s="161"/>
      <c r="B886" s="162"/>
      <c r="C886" s="10"/>
      <c r="D886" s="10"/>
      <c r="E886" s="10"/>
      <c r="F886" s="10"/>
      <c r="G886" s="10"/>
      <c r="H886" s="10"/>
      <c r="I886" s="10"/>
      <c r="J886" s="10"/>
    </row>
    <row r="887" s="55" customFormat="true" ht="33.75" hidden="false" customHeight="true" outlineLevel="0" collapsed="false">
      <c r="A887" s="161"/>
      <c r="B887" s="162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</row>
    <row r="888" s="10" customFormat="true" ht="26.1" hidden="false" customHeight="true" outlineLevel="0" collapsed="false">
      <c r="A888" s="161"/>
      <c r="B888" s="162"/>
    </row>
    <row r="889" s="55" customFormat="true" ht="26.1" hidden="false" customHeight="true" outlineLevel="0" collapsed="false">
      <c r="A889" s="161"/>
      <c r="B889" s="162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</row>
    <row r="890" s="55" customFormat="true" ht="26.1" hidden="false" customHeight="true" outlineLevel="0" collapsed="false">
      <c r="A890" s="161"/>
      <c r="B890" s="162"/>
      <c r="C890" s="10"/>
      <c r="D890" s="10"/>
      <c r="E890" s="10"/>
      <c r="F890" s="10"/>
      <c r="G890" s="10"/>
      <c r="H890" s="10"/>
      <c r="I890" s="10"/>
      <c r="J890" s="10"/>
    </row>
    <row r="891" s="55" customFormat="true" ht="26.1" hidden="false" customHeight="true" outlineLevel="0" collapsed="false">
      <c r="A891" s="161"/>
      <c r="B891" s="161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</row>
    <row r="892" s="55" customFormat="true" ht="26.1" hidden="false" customHeight="true" outlineLevel="0" collapsed="false">
      <c r="A892" s="161"/>
      <c r="B892" s="161"/>
      <c r="C892" s="10"/>
      <c r="D892" s="10"/>
      <c r="E892" s="10"/>
      <c r="F892" s="10"/>
      <c r="G892" s="10"/>
      <c r="H892" s="10"/>
      <c r="I892" s="10"/>
      <c r="J892" s="10"/>
      <c r="S892" s="73"/>
      <c r="T892" s="73"/>
      <c r="U892" s="73"/>
      <c r="V892" s="73"/>
      <c r="W892" s="73"/>
    </row>
    <row r="893" s="55" customFormat="true" ht="26.1" hidden="false" customHeight="true" outlineLevel="0" collapsed="false">
      <c r="A893" s="161"/>
      <c r="B893" s="161"/>
      <c r="C893" s="10"/>
      <c r="D893" s="10"/>
      <c r="E893" s="10"/>
      <c r="F893" s="10"/>
      <c r="G893" s="10"/>
      <c r="H893" s="10"/>
      <c r="I893" s="10"/>
      <c r="J893" s="10"/>
    </row>
    <row r="894" s="10" customFormat="true" ht="26.1" hidden="false" customHeight="true" outlineLevel="0" collapsed="false">
      <c r="A894" s="161"/>
      <c r="B894" s="162"/>
      <c r="K894" s="55"/>
      <c r="L894" s="55"/>
      <c r="M894" s="55"/>
      <c r="N894" s="55"/>
      <c r="O894" s="55"/>
      <c r="P894" s="55"/>
      <c r="Q894" s="55"/>
      <c r="R894" s="55"/>
    </row>
    <row r="895" s="10" customFormat="true" ht="30.75" hidden="false" customHeight="true" outlineLevel="0" collapsed="false">
      <c r="A895" s="161"/>
      <c r="B895" s="161"/>
    </row>
    <row r="896" s="10" customFormat="true" ht="26.1" hidden="false" customHeight="true" outlineLevel="0" collapsed="false">
      <c r="A896" s="161"/>
      <c r="B896" s="162"/>
      <c r="K896" s="55"/>
      <c r="L896" s="55"/>
      <c r="M896" s="55"/>
      <c r="N896" s="55"/>
      <c r="O896" s="55"/>
      <c r="P896" s="55"/>
      <c r="Q896" s="55"/>
      <c r="R896" s="55"/>
    </row>
    <row r="897" s="55" customFormat="true" ht="26.1" hidden="false" customHeight="true" outlineLevel="0" collapsed="false">
      <c r="A897" s="161"/>
      <c r="B897" s="162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</row>
    <row r="898" s="10" customFormat="true" ht="26.1" hidden="false" customHeight="true" outlineLevel="0" collapsed="false">
      <c r="A898" s="161"/>
      <c r="B898" s="162"/>
      <c r="K898" s="55"/>
      <c r="L898" s="55"/>
      <c r="M898" s="55"/>
      <c r="N898" s="55"/>
      <c r="O898" s="55"/>
      <c r="P898" s="55"/>
      <c r="Q898" s="55"/>
      <c r="R898" s="55"/>
    </row>
    <row r="899" s="55" customFormat="true" ht="26.1" hidden="false" customHeight="true" outlineLevel="0" collapsed="false">
      <c r="A899" s="161"/>
      <c r="B899" s="161"/>
      <c r="C899" s="10"/>
      <c r="D899" s="10"/>
      <c r="E899" s="10"/>
      <c r="F899" s="10"/>
      <c r="G899" s="10"/>
      <c r="H899" s="10"/>
      <c r="I899" s="10"/>
      <c r="J899" s="10"/>
    </row>
    <row r="900" s="55" customFormat="true" ht="26.1" hidden="false" customHeight="true" outlineLevel="0" collapsed="false">
      <c r="A900" s="161"/>
      <c r="B900" s="162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</row>
    <row r="901" s="55" customFormat="true" ht="26.1" hidden="false" customHeight="true" outlineLevel="0" collapsed="false">
      <c r="A901" s="161"/>
      <c r="B901" s="161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</row>
    <row r="902" s="10" customFormat="true" ht="26.1" hidden="false" customHeight="true" outlineLevel="0" collapsed="false">
      <c r="A902" s="161"/>
      <c r="B902" s="162"/>
    </row>
    <row r="903" s="55" customFormat="true" ht="26.1" hidden="false" customHeight="true" outlineLevel="0" collapsed="false">
      <c r="A903" s="161"/>
      <c r="B903" s="162"/>
      <c r="C903" s="10"/>
      <c r="D903" s="10"/>
      <c r="E903" s="10"/>
      <c r="F903" s="10"/>
      <c r="G903" s="10"/>
      <c r="H903" s="10"/>
      <c r="I903" s="10"/>
      <c r="J903" s="10"/>
    </row>
    <row r="904" s="10" customFormat="true" ht="26.1" hidden="false" customHeight="true" outlineLevel="0" collapsed="false">
      <c r="A904" s="161"/>
      <c r="B904" s="161"/>
    </row>
    <row r="905" s="55" customFormat="true" ht="31.5" hidden="false" customHeight="true" outlineLevel="0" collapsed="false">
      <c r="A905" s="161"/>
      <c r="B905" s="161"/>
      <c r="C905" s="10"/>
      <c r="D905" s="10"/>
      <c r="E905" s="10"/>
      <c r="F905" s="10"/>
      <c r="G905" s="10"/>
      <c r="H905" s="10"/>
      <c r="I905" s="10"/>
      <c r="J905" s="10"/>
    </row>
    <row r="906" s="55" customFormat="true" ht="26.1" hidden="false" customHeight="true" outlineLevel="0" collapsed="false">
      <c r="A906" s="161"/>
      <c r="B906" s="161"/>
      <c r="C906" s="10"/>
      <c r="D906" s="10"/>
      <c r="E906" s="10"/>
      <c r="F906" s="10"/>
      <c r="G906" s="10"/>
      <c r="H906" s="10"/>
      <c r="I906" s="10"/>
      <c r="J906" s="10"/>
    </row>
    <row r="907" s="10" customFormat="true" ht="26.1" hidden="false" customHeight="true" outlineLevel="0" collapsed="false">
      <c r="A907" s="161"/>
      <c r="B907" s="162"/>
    </row>
    <row r="908" s="10" customFormat="true" ht="26.1" hidden="false" customHeight="true" outlineLevel="0" collapsed="false">
      <c r="A908" s="161"/>
      <c r="B908" s="161"/>
      <c r="K908" s="55"/>
      <c r="L908" s="55"/>
      <c r="M908" s="55"/>
      <c r="N908" s="55"/>
      <c r="O908" s="55"/>
      <c r="P908" s="55"/>
      <c r="Q908" s="55"/>
      <c r="R908" s="55"/>
    </row>
    <row r="909" s="10" customFormat="true" ht="26.1" hidden="false" customHeight="true" outlineLevel="0" collapsed="false">
      <c r="A909" s="161"/>
      <c r="B909" s="162"/>
    </row>
    <row r="910" s="55" customFormat="true" ht="26.1" hidden="false" customHeight="true" outlineLevel="0" collapsed="false">
      <c r="A910" s="161"/>
      <c r="B910" s="162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</row>
    <row r="911" s="10" customFormat="true" ht="26.1" hidden="false" customHeight="true" outlineLevel="0" collapsed="false">
      <c r="A911" s="161"/>
      <c r="B911" s="161"/>
      <c r="K911" s="55"/>
      <c r="L911" s="55"/>
      <c r="M911" s="55"/>
      <c r="N911" s="55"/>
      <c r="O911" s="55"/>
      <c r="P911" s="55"/>
      <c r="Q911" s="55"/>
      <c r="R911" s="55"/>
    </row>
    <row r="912" s="55" customFormat="true" ht="26.1" hidden="false" customHeight="true" outlineLevel="0" collapsed="false">
      <c r="A912" s="161"/>
      <c r="B912" s="162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</row>
    <row r="913" s="55" customFormat="true" ht="26.1" hidden="false" customHeight="true" outlineLevel="0" collapsed="false">
      <c r="A913" s="161"/>
      <c r="B913" s="161"/>
      <c r="C913" s="10"/>
      <c r="D913" s="10"/>
      <c r="E913" s="10"/>
      <c r="F913" s="10"/>
      <c r="G913" s="10"/>
      <c r="H913" s="10"/>
      <c r="I913" s="10"/>
      <c r="J913" s="10"/>
    </row>
    <row r="914" s="10" customFormat="true" ht="26.1" hidden="false" customHeight="true" outlineLevel="0" collapsed="false">
      <c r="A914" s="161"/>
      <c r="B914" s="161"/>
      <c r="K914" s="55"/>
      <c r="L914" s="55"/>
      <c r="M914" s="55"/>
      <c r="N914" s="55"/>
      <c r="O914" s="55"/>
      <c r="P914" s="55"/>
      <c r="Q914" s="55"/>
      <c r="R914" s="55"/>
    </row>
    <row r="915" s="55" customFormat="true" ht="26.1" hidden="false" customHeight="true" outlineLevel="0" collapsed="false">
      <c r="A915" s="161"/>
      <c r="B915" s="162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</row>
    <row r="916" s="10" customFormat="true" ht="26.1" hidden="false" customHeight="true" outlineLevel="0" collapsed="false">
      <c r="A916" s="161"/>
      <c r="B916" s="161"/>
      <c r="K916" s="55"/>
      <c r="L916" s="55"/>
      <c r="M916" s="55"/>
      <c r="N916" s="55"/>
      <c r="O916" s="55"/>
      <c r="P916" s="55"/>
      <c r="Q916" s="55"/>
      <c r="R916" s="55"/>
    </row>
    <row r="917" s="10" customFormat="true" ht="26.1" hidden="false" customHeight="true" outlineLevel="0" collapsed="false">
      <c r="A917" s="161"/>
      <c r="B917" s="162"/>
      <c r="I917" s="111"/>
      <c r="J917" s="111"/>
      <c r="K917" s="73"/>
      <c r="L917" s="73"/>
      <c r="M917" s="73"/>
      <c r="N917" s="73"/>
      <c r="O917" s="73"/>
      <c r="P917" s="73"/>
      <c r="Q917" s="73"/>
      <c r="R917" s="73"/>
    </row>
    <row r="918" s="55" customFormat="true" ht="26.1" hidden="false" customHeight="true" outlineLevel="0" collapsed="false">
      <c r="A918" s="161"/>
      <c r="B918" s="162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</row>
    <row r="919" s="10" customFormat="true" ht="26.1" hidden="false" customHeight="true" outlineLevel="0" collapsed="false">
      <c r="A919" s="161"/>
      <c r="B919" s="161"/>
    </row>
    <row r="920" s="55" customFormat="true" ht="26.1" hidden="false" customHeight="true" outlineLevel="0" collapsed="false">
      <c r="A920" s="161"/>
      <c r="B920" s="162"/>
      <c r="C920" s="10"/>
      <c r="D920" s="10"/>
      <c r="E920" s="10"/>
      <c r="F920" s="10"/>
      <c r="G920" s="10"/>
      <c r="H920" s="10"/>
      <c r="I920" s="10"/>
      <c r="J920" s="10"/>
    </row>
    <row r="921" s="55" customFormat="true" ht="26.1" hidden="false" customHeight="true" outlineLevel="0" collapsed="false">
      <c r="A921" s="185"/>
      <c r="B921" s="186"/>
      <c r="C921" s="111"/>
      <c r="D921" s="111"/>
      <c r="E921" s="111"/>
      <c r="F921" s="111"/>
      <c r="G921" s="111"/>
      <c r="H921" s="111"/>
      <c r="I921" s="10"/>
      <c r="J921" s="10"/>
    </row>
    <row r="922" s="10" customFormat="true" ht="26.1" hidden="false" customHeight="true" outlineLevel="0" collapsed="false">
      <c r="A922" s="161"/>
      <c r="B922" s="161"/>
    </row>
    <row r="923" s="55" customFormat="true" ht="26.1" hidden="false" customHeight="true" outlineLevel="0" collapsed="false">
      <c r="A923" s="161"/>
      <c r="B923" s="161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</row>
    <row r="924" s="73" customFormat="true" ht="26.1" hidden="false" customHeight="true" outlineLevel="0" collapsed="false">
      <c r="A924" s="161"/>
      <c r="B924" s="162"/>
      <c r="C924" s="10"/>
      <c r="D924" s="10"/>
      <c r="E924" s="10"/>
      <c r="F924" s="10"/>
      <c r="G924" s="10"/>
      <c r="H924" s="10"/>
      <c r="I924" s="10"/>
      <c r="J924" s="10"/>
      <c r="K924" s="55"/>
      <c r="L924" s="55"/>
      <c r="M924" s="55"/>
      <c r="N924" s="55"/>
      <c r="O924" s="55"/>
      <c r="P924" s="55"/>
      <c r="Q924" s="55"/>
      <c r="R924" s="55"/>
    </row>
    <row r="925" s="10" customFormat="true" ht="26.1" hidden="false" customHeight="true" outlineLevel="0" collapsed="false">
      <c r="A925" s="212"/>
      <c r="B925" s="234"/>
      <c r="K925" s="55"/>
      <c r="L925" s="55"/>
      <c r="M925" s="55"/>
      <c r="N925" s="55"/>
      <c r="O925" s="55"/>
      <c r="P925" s="55"/>
      <c r="Q925" s="55"/>
      <c r="R925" s="55"/>
    </row>
    <row r="926" s="10" customFormat="true" ht="26.1" hidden="false" customHeight="true" outlineLevel="0" collapsed="false">
      <c r="A926" s="161"/>
      <c r="B926" s="161"/>
      <c r="K926" s="55"/>
      <c r="L926" s="55"/>
      <c r="M926" s="55"/>
      <c r="N926" s="55"/>
      <c r="O926" s="55"/>
      <c r="P926" s="55"/>
      <c r="Q926" s="55"/>
      <c r="R926" s="55"/>
    </row>
    <row r="927" s="55" customFormat="true" ht="26.1" hidden="false" customHeight="true" outlineLevel="0" collapsed="false">
      <c r="A927" s="161"/>
      <c r="B927" s="161"/>
      <c r="C927" s="10"/>
      <c r="D927" s="10"/>
      <c r="E927" s="10"/>
      <c r="F927" s="10"/>
      <c r="G927" s="10"/>
      <c r="H927" s="10"/>
      <c r="I927" s="111"/>
      <c r="J927" s="111"/>
    </row>
    <row r="928" s="55" customFormat="true" ht="26.1" hidden="false" customHeight="true" outlineLevel="0" collapsed="false">
      <c r="A928" s="161"/>
      <c r="B928" s="162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</row>
    <row r="929" s="10" customFormat="true" ht="26.1" hidden="false" customHeight="true" outlineLevel="0" collapsed="false">
      <c r="A929" s="161"/>
      <c r="B929" s="162"/>
      <c r="K929" s="55"/>
      <c r="L929" s="55"/>
      <c r="M929" s="55"/>
      <c r="N929" s="55"/>
      <c r="O929" s="55"/>
      <c r="P929" s="55"/>
      <c r="Q929" s="55"/>
      <c r="R929" s="55"/>
    </row>
    <row r="930" s="10" customFormat="true" ht="26.1" hidden="false" customHeight="true" outlineLevel="0" collapsed="false">
      <c r="A930" s="161"/>
      <c r="B930" s="162"/>
    </row>
    <row r="931" s="55" customFormat="true" ht="26.1" hidden="false" customHeight="true" outlineLevel="0" collapsed="false">
      <c r="A931" s="185"/>
      <c r="B931" s="186"/>
      <c r="C931" s="111"/>
      <c r="D931" s="111"/>
      <c r="E931" s="111"/>
      <c r="F931" s="111"/>
      <c r="G931" s="111"/>
      <c r="H931" s="111"/>
      <c r="I931" s="111"/>
      <c r="J931" s="111"/>
    </row>
    <row r="932" s="55" customFormat="true" ht="26.1" hidden="false" customHeight="true" outlineLevel="0" collapsed="false">
      <c r="A932" s="161"/>
      <c r="B932" s="161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</row>
    <row r="933" s="55" customFormat="true" ht="32.25" hidden="false" customHeight="true" outlineLevel="0" collapsed="false">
      <c r="A933" s="161"/>
      <c r="B933" s="162"/>
      <c r="C933" s="10"/>
      <c r="D933" s="10"/>
      <c r="E933" s="10"/>
      <c r="F933" s="10"/>
      <c r="G933" s="10"/>
      <c r="H933" s="10"/>
      <c r="I933" s="10"/>
      <c r="J933" s="10"/>
    </row>
    <row r="934" s="73" customFormat="true" ht="26.1" hidden="false" customHeight="true" outlineLevel="0" collapsed="false">
      <c r="A934" s="161"/>
      <c r="B934" s="161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55"/>
      <c r="T934" s="55"/>
      <c r="U934" s="55"/>
      <c r="V934" s="55"/>
      <c r="W934" s="55"/>
    </row>
    <row r="935" s="10" customFormat="true" ht="26.1" hidden="false" customHeight="true" outlineLevel="0" collapsed="false">
      <c r="A935" s="185"/>
      <c r="B935" s="186"/>
      <c r="C935" s="111"/>
      <c r="D935" s="111"/>
      <c r="E935" s="111"/>
      <c r="F935" s="111"/>
      <c r="G935" s="111"/>
      <c r="H935" s="111"/>
    </row>
    <row r="936" s="55" customFormat="true" ht="26.1" hidden="false" customHeight="true" outlineLevel="0" collapsed="false">
      <c r="A936" s="161"/>
      <c r="B936" s="161"/>
      <c r="C936" s="10"/>
      <c r="D936" s="10"/>
      <c r="E936" s="10"/>
      <c r="F936" s="10"/>
      <c r="G936" s="10"/>
      <c r="H936" s="10"/>
      <c r="I936" s="10"/>
      <c r="J936" s="10"/>
      <c r="K936" s="111"/>
      <c r="L936" s="111"/>
      <c r="M936" s="111"/>
      <c r="N936" s="111"/>
      <c r="O936" s="111"/>
      <c r="P936" s="111"/>
      <c r="Q936" s="111"/>
      <c r="R936" s="111"/>
    </row>
    <row r="937" s="10" customFormat="true" ht="26.1" hidden="false" customHeight="true" outlineLevel="0" collapsed="false">
      <c r="A937" s="161"/>
      <c r="B937" s="162"/>
    </row>
    <row r="938" s="73" customFormat="true" ht="45" hidden="false" customHeight="true" outlineLevel="0" collapsed="false">
      <c r="A938" s="161"/>
      <c r="B938" s="161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55"/>
      <c r="T938" s="55"/>
      <c r="U938" s="55"/>
      <c r="V938" s="55"/>
      <c r="W938" s="55"/>
    </row>
    <row r="939" s="10" customFormat="true" ht="36.75" hidden="false" customHeight="true" outlineLevel="0" collapsed="false">
      <c r="A939" s="161"/>
      <c r="B939" s="161"/>
    </row>
    <row r="940" s="55" customFormat="true" ht="45.75" hidden="false" customHeight="true" outlineLevel="0" collapsed="false">
      <c r="A940" s="161"/>
      <c r="B940" s="161"/>
      <c r="C940" s="10"/>
      <c r="D940" s="10"/>
      <c r="E940" s="10"/>
      <c r="F940" s="10"/>
      <c r="G940" s="10"/>
      <c r="H940" s="10"/>
      <c r="I940" s="10"/>
      <c r="J940" s="10"/>
      <c r="K940" s="73"/>
      <c r="L940" s="73"/>
      <c r="M940" s="73"/>
      <c r="N940" s="73"/>
      <c r="O940" s="73"/>
      <c r="P940" s="73"/>
      <c r="Q940" s="73"/>
      <c r="R940" s="73"/>
    </row>
    <row r="941" s="10" customFormat="true" ht="26.1" hidden="false" customHeight="true" outlineLevel="0" collapsed="false">
      <c r="A941" s="152"/>
      <c r="B941" s="152"/>
    </row>
    <row r="942" s="10" customFormat="true" ht="26.1" hidden="false" customHeight="true" outlineLevel="0" collapsed="false">
      <c r="A942" s="152"/>
      <c r="B942" s="152"/>
      <c r="K942" s="55"/>
      <c r="L942" s="55"/>
      <c r="M942" s="55"/>
      <c r="N942" s="55"/>
      <c r="O942" s="55"/>
      <c r="P942" s="55"/>
      <c r="Q942" s="55"/>
      <c r="R942" s="55"/>
    </row>
    <row r="943" s="10" customFormat="true" ht="26.1" hidden="false" customHeight="true" outlineLevel="0" collapsed="false">
      <c r="A943" s="152"/>
      <c r="B943" s="152"/>
      <c r="K943" s="55"/>
      <c r="L943" s="55"/>
      <c r="M943" s="55"/>
      <c r="N943" s="55"/>
      <c r="O943" s="55"/>
      <c r="P943" s="55"/>
      <c r="Q943" s="55"/>
      <c r="R943" s="55"/>
      <c r="S943" s="111"/>
      <c r="T943" s="111"/>
      <c r="U943" s="111"/>
      <c r="V943" s="111"/>
      <c r="W943" s="111"/>
    </row>
    <row r="944" s="10" customFormat="true" ht="26.1" hidden="false" customHeight="true" outlineLevel="0" collapsed="false">
      <c r="A944" s="238"/>
      <c r="B944" s="239"/>
      <c r="K944" s="55"/>
      <c r="L944" s="55"/>
      <c r="M944" s="55"/>
      <c r="N944" s="55"/>
      <c r="O944" s="55"/>
      <c r="P944" s="55"/>
      <c r="Q944" s="55"/>
      <c r="R944" s="55"/>
    </row>
    <row r="945" s="10" customFormat="true" ht="26.1" hidden="false" customHeight="true" outlineLevel="0" collapsed="false">
      <c r="A945" s="187"/>
      <c r="B945" s="187"/>
      <c r="K945" s="55"/>
      <c r="L945" s="55"/>
      <c r="M945" s="55"/>
      <c r="N945" s="55"/>
      <c r="O945" s="55"/>
      <c r="P945" s="55"/>
      <c r="Q945" s="55"/>
      <c r="R945" s="55"/>
    </row>
    <row r="946" s="10" customFormat="true" ht="26.1" hidden="false" customHeight="true" outlineLevel="0" collapsed="false">
      <c r="A946" s="170"/>
      <c r="B946" s="171"/>
    </row>
    <row r="947" s="55" customFormat="true" ht="26.1" hidden="false" customHeight="true" outlineLevel="0" collapsed="false">
      <c r="A947" s="212"/>
      <c r="B947" s="234"/>
      <c r="C947" s="10"/>
      <c r="D947" s="10"/>
      <c r="E947" s="10"/>
      <c r="F947" s="10"/>
      <c r="G947" s="10"/>
      <c r="H947" s="10"/>
      <c r="I947" s="10"/>
      <c r="J947" s="10"/>
      <c r="S947" s="73"/>
      <c r="T947" s="73"/>
      <c r="U947" s="73"/>
      <c r="V947" s="73"/>
      <c r="W947" s="73"/>
    </row>
    <row r="948" s="10" customFormat="true" ht="26.1" hidden="false" customHeight="true" outlineLevel="0" collapsed="false">
      <c r="A948" s="161"/>
      <c r="B948" s="162"/>
      <c r="K948" s="165" t="e">
        <f aca="false">#REF!</f>
        <v>#REF!</v>
      </c>
      <c r="L948" s="55"/>
      <c r="M948" s="55"/>
      <c r="N948" s="55"/>
      <c r="O948" s="55"/>
      <c r="P948" s="55"/>
      <c r="Q948" s="55"/>
      <c r="R948" s="55"/>
    </row>
    <row r="949" s="55" customFormat="true" ht="26.1" hidden="false" customHeight="true" outlineLevel="0" collapsed="false">
      <c r="A949" s="161"/>
      <c r="B949" s="162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</row>
    <row r="950" s="55" customFormat="true" ht="26.1" hidden="false" customHeight="true" outlineLevel="0" collapsed="false">
      <c r="A950" s="161"/>
      <c r="B950" s="161"/>
      <c r="C950" s="10"/>
      <c r="D950" s="10"/>
      <c r="E950" s="10"/>
      <c r="F950" s="10"/>
      <c r="G950" s="10"/>
      <c r="H950" s="10"/>
      <c r="I950" s="10"/>
      <c r="J950" s="10"/>
    </row>
    <row r="951" s="55" customFormat="true" ht="26.1" hidden="false" customHeight="true" outlineLevel="0" collapsed="false">
      <c r="A951" s="161"/>
      <c r="B951" s="162"/>
      <c r="C951" s="10"/>
      <c r="D951" s="10"/>
      <c r="E951" s="10"/>
      <c r="F951" s="10"/>
      <c r="G951" s="10"/>
      <c r="H951" s="10"/>
      <c r="I951" s="10"/>
      <c r="J951" s="10"/>
    </row>
    <row r="952" s="55" customFormat="true" ht="26.1" hidden="false" customHeight="true" outlineLevel="0" collapsed="false">
      <c r="A952" s="161"/>
      <c r="B952" s="162"/>
      <c r="C952" s="10"/>
      <c r="D952" s="10"/>
      <c r="E952" s="10"/>
      <c r="F952" s="10"/>
      <c r="G952" s="10"/>
      <c r="H952" s="10"/>
      <c r="I952" s="10"/>
      <c r="J952" s="10"/>
    </row>
    <row r="953" s="10" customFormat="true" ht="26.1" hidden="false" customHeight="true" outlineLevel="0" collapsed="false">
      <c r="A953" s="161"/>
      <c r="B953" s="161"/>
      <c r="K953" s="55"/>
      <c r="L953" s="55"/>
      <c r="M953" s="55"/>
      <c r="N953" s="55"/>
      <c r="O953" s="55"/>
      <c r="P953" s="55"/>
      <c r="Q953" s="55"/>
      <c r="R953" s="55"/>
    </row>
    <row r="954" s="55" customFormat="true" ht="26.1" hidden="false" customHeight="true" outlineLevel="0" collapsed="false">
      <c r="A954" s="161"/>
      <c r="B954" s="162"/>
      <c r="C954" s="10"/>
      <c r="D954" s="10"/>
      <c r="E954" s="10"/>
      <c r="F954" s="10"/>
      <c r="G954" s="10"/>
      <c r="H954" s="10"/>
      <c r="I954" s="10"/>
      <c r="J954" s="10"/>
    </row>
    <row r="955" s="55" customFormat="true" ht="26.1" hidden="false" customHeight="true" outlineLevel="0" collapsed="false">
      <c r="A955" s="161"/>
      <c r="B955" s="162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</row>
    <row r="956" s="10" customFormat="true" ht="26.1" hidden="false" customHeight="true" outlineLevel="0" collapsed="false">
      <c r="A956" s="161"/>
      <c r="B956" s="162"/>
    </row>
    <row r="957" s="55" customFormat="true" ht="26.1" hidden="false" customHeight="true" outlineLevel="0" collapsed="false">
      <c r="A957" s="161"/>
      <c r="B957" s="162"/>
      <c r="C957" s="10"/>
      <c r="D957" s="10"/>
      <c r="E957" s="10"/>
      <c r="F957" s="10"/>
      <c r="G957" s="10"/>
      <c r="H957" s="10"/>
      <c r="I957" s="10"/>
      <c r="J957" s="10"/>
    </row>
    <row r="958" s="55" customFormat="true" ht="26.1" hidden="false" customHeight="true" outlineLevel="0" collapsed="false">
      <c r="A958" s="161"/>
      <c r="B958" s="162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</row>
    <row r="959" s="55" customFormat="true" ht="26.1" hidden="false" customHeight="true" outlineLevel="0" collapsed="false">
      <c r="A959" s="161"/>
      <c r="B959" s="161"/>
      <c r="C959" s="10"/>
      <c r="D959" s="10"/>
      <c r="E959" s="10"/>
      <c r="F959" s="10"/>
      <c r="G959" s="10"/>
      <c r="H959" s="10"/>
      <c r="I959" s="10"/>
      <c r="J959" s="10"/>
    </row>
    <row r="960" s="55" customFormat="true" ht="26.1" hidden="false" customHeight="true" outlineLevel="0" collapsed="false">
      <c r="A960" s="161"/>
      <c r="B960" s="161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</row>
    <row r="961" s="55" customFormat="true" ht="26.1" hidden="false" customHeight="true" outlineLevel="0" collapsed="false">
      <c r="A961" s="161"/>
      <c r="B961" s="162"/>
      <c r="C961" s="10"/>
      <c r="D961" s="10"/>
      <c r="E961" s="10"/>
      <c r="F961" s="10"/>
      <c r="G961" s="10"/>
      <c r="H961" s="10"/>
      <c r="I961" s="10"/>
      <c r="J961" s="10"/>
    </row>
    <row r="962" s="10" customFormat="true" ht="26.1" hidden="false" customHeight="true" outlineLevel="0" collapsed="false">
      <c r="A962" s="161"/>
      <c r="B962" s="161"/>
    </row>
    <row r="963" s="10" customFormat="true" ht="26.1" hidden="false" customHeight="true" outlineLevel="0" collapsed="false">
      <c r="A963" s="161"/>
      <c r="B963" s="162"/>
      <c r="K963" s="55"/>
      <c r="L963" s="55"/>
      <c r="M963" s="55"/>
      <c r="N963" s="55"/>
      <c r="O963" s="55"/>
      <c r="P963" s="55"/>
      <c r="Q963" s="55"/>
      <c r="R963" s="55"/>
    </row>
    <row r="964" s="55" customFormat="true" ht="26.1" hidden="false" customHeight="true" outlineLevel="0" collapsed="false">
      <c r="A964" s="161"/>
      <c r="B964" s="161"/>
      <c r="C964" s="10"/>
      <c r="D964" s="10"/>
      <c r="E964" s="10"/>
      <c r="F964" s="10"/>
      <c r="G964" s="10"/>
      <c r="H964" s="10"/>
      <c r="I964" s="10"/>
      <c r="J964" s="10"/>
      <c r="K964" s="58"/>
      <c r="L964" s="58"/>
      <c r="M964" s="58"/>
      <c r="N964" s="58"/>
      <c r="O964" s="58"/>
      <c r="P964" s="58"/>
      <c r="Q964" s="58"/>
      <c r="R964" s="58"/>
    </row>
    <row r="965" s="10" customFormat="true" ht="26.1" hidden="false" customHeight="true" outlineLevel="0" collapsed="false">
      <c r="A965" s="212"/>
      <c r="B965" s="234"/>
    </row>
    <row r="966" s="55" customFormat="true" ht="26.1" hidden="false" customHeight="true" outlineLevel="0" collapsed="false">
      <c r="A966" s="161"/>
      <c r="B966" s="161"/>
      <c r="C966" s="10"/>
      <c r="D966" s="10"/>
      <c r="E966" s="10"/>
      <c r="F966" s="10"/>
      <c r="G966" s="10"/>
      <c r="H966" s="10"/>
      <c r="I966" s="10"/>
      <c r="J966" s="10"/>
    </row>
    <row r="967" s="10" customFormat="true" ht="26.1" hidden="false" customHeight="true" outlineLevel="0" collapsed="false">
      <c r="A967" s="161"/>
      <c r="B967" s="162"/>
    </row>
    <row r="968" s="55" customFormat="true" ht="26.1" hidden="false" customHeight="true" outlineLevel="0" collapsed="false">
      <c r="A968" s="161"/>
      <c r="B968" s="162"/>
      <c r="C968" s="10"/>
      <c r="D968" s="10"/>
      <c r="E968" s="10"/>
      <c r="F968" s="10"/>
      <c r="G968" s="10"/>
      <c r="H968" s="10"/>
      <c r="I968" s="10"/>
      <c r="J968" s="10"/>
      <c r="K968" s="111"/>
      <c r="L968" s="111"/>
      <c r="M968" s="111"/>
      <c r="N968" s="111"/>
      <c r="O968" s="111"/>
      <c r="P968" s="111"/>
      <c r="Q968" s="111"/>
      <c r="R968" s="111"/>
    </row>
    <row r="969" s="10" customFormat="true" ht="26.1" hidden="false" customHeight="true" outlineLevel="0" collapsed="false">
      <c r="A969" s="161"/>
      <c r="B969" s="161"/>
    </row>
    <row r="970" s="55" customFormat="true" ht="45.75" hidden="false" customHeight="true" outlineLevel="0" collapsed="false">
      <c r="A970" s="161"/>
      <c r="B970" s="162"/>
      <c r="C970" s="10"/>
      <c r="D970" s="10"/>
      <c r="E970" s="10"/>
      <c r="F970" s="10"/>
      <c r="G970" s="10"/>
      <c r="H970" s="10"/>
      <c r="I970" s="10"/>
      <c r="J970" s="10"/>
    </row>
    <row r="971" s="58" customFormat="true" ht="26.1" hidden="false" customHeight="true" outlineLevel="0" collapsed="false">
      <c r="A971" s="161"/>
      <c r="B971" s="161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</row>
    <row r="972" s="10" customFormat="true" ht="26.1" hidden="false" customHeight="true" outlineLevel="0" collapsed="false">
      <c r="A972" s="185"/>
      <c r="B972" s="185"/>
      <c r="K972" s="55"/>
      <c r="L972" s="55"/>
      <c r="M972" s="55"/>
      <c r="N972" s="55"/>
      <c r="O972" s="55"/>
      <c r="P972" s="55"/>
      <c r="Q972" s="55"/>
      <c r="R972" s="55"/>
    </row>
    <row r="973" s="55" customFormat="true" ht="26.1" hidden="false" customHeight="true" outlineLevel="0" collapsed="false">
      <c r="A973" s="161"/>
      <c r="B973" s="161"/>
      <c r="C973" s="10"/>
      <c r="D973" s="10"/>
      <c r="E973" s="10"/>
      <c r="F973" s="10"/>
      <c r="G973" s="10"/>
      <c r="H973" s="10"/>
      <c r="I973" s="10"/>
      <c r="J973" s="10"/>
    </row>
    <row r="974" s="10" customFormat="true" ht="26.1" hidden="false" customHeight="true" outlineLevel="0" collapsed="false">
      <c r="A974" s="161"/>
      <c r="B974" s="162"/>
      <c r="K974" s="55"/>
      <c r="L974" s="55"/>
      <c r="M974" s="55"/>
      <c r="N974" s="55"/>
      <c r="O974" s="55"/>
      <c r="P974" s="55"/>
      <c r="Q974" s="55"/>
      <c r="R974" s="55"/>
    </row>
    <row r="975" s="111" customFormat="true" ht="26.1" hidden="false" customHeight="true" outlineLevel="0" collapsed="false">
      <c r="A975" s="161"/>
      <c r="B975" s="161"/>
      <c r="C975" s="10"/>
      <c r="D975" s="10"/>
      <c r="E975" s="10"/>
      <c r="F975" s="10"/>
      <c r="G975" s="10"/>
      <c r="H975" s="10"/>
      <c r="I975" s="10"/>
      <c r="J975" s="10"/>
      <c r="K975" s="55"/>
      <c r="L975" s="55"/>
      <c r="M975" s="55"/>
      <c r="N975" s="55"/>
      <c r="O975" s="55"/>
      <c r="P975" s="55"/>
      <c r="Q975" s="55"/>
      <c r="R975" s="55"/>
    </row>
    <row r="976" s="10" customFormat="true" ht="26.1" hidden="false" customHeight="true" outlineLevel="0" collapsed="false">
      <c r="A976" s="161"/>
      <c r="B976" s="162"/>
    </row>
    <row r="977" s="55" customFormat="true" ht="26.1" hidden="false" customHeight="true" outlineLevel="0" collapsed="false">
      <c r="A977" s="161"/>
      <c r="B977" s="162"/>
      <c r="C977" s="10"/>
      <c r="D977" s="10"/>
      <c r="E977" s="10"/>
      <c r="F977" s="10"/>
      <c r="G977" s="10"/>
      <c r="H977" s="10"/>
      <c r="I977" s="10"/>
      <c r="J977" s="10"/>
      <c r="K977" s="58"/>
      <c r="L977" s="58"/>
      <c r="M977" s="58"/>
      <c r="N977" s="58"/>
      <c r="O977" s="58"/>
      <c r="P977" s="58"/>
      <c r="Q977" s="58"/>
      <c r="R977" s="58"/>
    </row>
    <row r="978" s="10" customFormat="true" ht="26.1" hidden="false" customHeight="true" outlineLevel="0" collapsed="false">
      <c r="A978" s="161"/>
      <c r="B978" s="162"/>
    </row>
    <row r="979" s="55" customFormat="true" ht="26.1" hidden="false" customHeight="true" outlineLevel="0" collapsed="false">
      <c r="A979" s="161"/>
      <c r="B979" s="162"/>
      <c r="C979" s="10"/>
      <c r="D979" s="10"/>
      <c r="E979" s="10"/>
      <c r="F979" s="10"/>
      <c r="G979" s="10"/>
      <c r="H979" s="10"/>
      <c r="I979" s="10"/>
      <c r="J979" s="10"/>
    </row>
    <row r="980" s="55" customFormat="true" ht="26.1" hidden="false" customHeight="true" outlineLevel="0" collapsed="false">
      <c r="A980" s="161"/>
      <c r="B980" s="161"/>
      <c r="C980" s="10"/>
      <c r="D980" s="10"/>
      <c r="E980" s="10"/>
      <c r="F980" s="10"/>
      <c r="G980" s="10"/>
      <c r="H980" s="10"/>
      <c r="I980" s="10"/>
      <c r="J980" s="10"/>
    </row>
    <row r="981" s="55" customFormat="true" ht="26.1" hidden="false" customHeight="true" outlineLevel="0" collapsed="false">
      <c r="A981" s="161"/>
      <c r="B981" s="162"/>
      <c r="C981" s="10"/>
      <c r="D981" s="10"/>
      <c r="E981" s="10"/>
      <c r="F981" s="10"/>
      <c r="G981" s="10"/>
      <c r="H981" s="10"/>
      <c r="I981" s="10"/>
      <c r="J981" s="10"/>
    </row>
    <row r="982" s="55" customFormat="true" ht="42.75" hidden="false" customHeight="true" outlineLevel="0" collapsed="false">
      <c r="A982" s="161"/>
      <c r="B982" s="161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</row>
    <row r="983" s="10" customFormat="true" ht="42.75" hidden="false" customHeight="true" outlineLevel="0" collapsed="false">
      <c r="A983" s="161"/>
      <c r="B983" s="162"/>
      <c r="K983" s="55"/>
      <c r="L983" s="55"/>
      <c r="M983" s="55"/>
      <c r="N983" s="55"/>
      <c r="O983" s="55"/>
      <c r="P983" s="55"/>
      <c r="Q983" s="55"/>
      <c r="R983" s="55"/>
    </row>
    <row r="984" s="58" customFormat="true" ht="26.1" hidden="false" customHeight="true" outlineLevel="0" collapsed="false">
      <c r="A984" s="161"/>
      <c r="B984" s="162"/>
      <c r="C984" s="10"/>
      <c r="D984" s="10"/>
      <c r="E984" s="10"/>
      <c r="F984" s="10"/>
      <c r="G984" s="10"/>
      <c r="H984" s="10"/>
      <c r="I984" s="10"/>
      <c r="J984" s="10"/>
      <c r="K984" s="55"/>
      <c r="L984" s="55"/>
      <c r="M984" s="55"/>
      <c r="N984" s="55"/>
      <c r="O984" s="55"/>
      <c r="P984" s="55"/>
      <c r="Q984" s="55"/>
      <c r="R984" s="55"/>
    </row>
    <row r="985" s="10" customFormat="true" ht="26.1" hidden="false" customHeight="true" outlineLevel="0" collapsed="false">
      <c r="A985" s="161"/>
      <c r="B985" s="162"/>
      <c r="K985" s="55"/>
      <c r="L985" s="55"/>
      <c r="M985" s="55"/>
      <c r="N985" s="55"/>
      <c r="O985" s="55"/>
      <c r="P985" s="55"/>
      <c r="Q985" s="55"/>
      <c r="R985" s="55"/>
    </row>
    <row r="986" s="55" customFormat="true" ht="26.1" hidden="false" customHeight="true" outlineLevel="0" collapsed="false">
      <c r="A986" s="161"/>
      <c r="B986" s="161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</row>
    <row r="987" s="55" customFormat="true" ht="26.1" hidden="false" customHeight="true" outlineLevel="0" collapsed="false">
      <c r="A987" s="161"/>
      <c r="B987" s="162"/>
      <c r="C987" s="10"/>
      <c r="D987" s="10"/>
      <c r="E987" s="10"/>
      <c r="F987" s="10"/>
      <c r="G987" s="10"/>
      <c r="H987" s="10"/>
      <c r="I987" s="10"/>
      <c r="J987" s="10"/>
    </row>
    <row r="988" s="55" customFormat="true" ht="42.75" hidden="false" customHeight="true" outlineLevel="0" collapsed="false">
      <c r="A988" s="161"/>
      <c r="B988" s="162"/>
      <c r="C988" s="10"/>
      <c r="D988" s="10"/>
      <c r="E988" s="10"/>
      <c r="F988" s="10"/>
      <c r="G988" s="10"/>
      <c r="H988" s="10"/>
      <c r="I988" s="10"/>
      <c r="J988" s="10"/>
    </row>
    <row r="989" s="10" customFormat="true" ht="42.75" hidden="false" customHeight="true" outlineLevel="0" collapsed="false">
      <c r="A989" s="161"/>
      <c r="B989" s="162"/>
      <c r="K989" s="55"/>
      <c r="L989" s="55"/>
      <c r="M989" s="55"/>
      <c r="N989" s="55"/>
      <c r="O989" s="55"/>
      <c r="P989" s="55"/>
      <c r="Q989" s="55"/>
      <c r="R989" s="55"/>
    </row>
    <row r="990" s="55" customFormat="true" ht="26.1" hidden="false" customHeight="true" outlineLevel="0" collapsed="false">
      <c r="A990" s="161"/>
      <c r="B990" s="161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</row>
    <row r="991" s="55" customFormat="true" ht="26.1" hidden="false" customHeight="true" outlineLevel="0" collapsed="false">
      <c r="A991" s="161"/>
      <c r="B991" s="162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</row>
    <row r="992" s="55" customFormat="true" ht="26.1" hidden="false" customHeight="true" outlineLevel="0" collapsed="false">
      <c r="A992" s="161"/>
      <c r="B992" s="162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</row>
    <row r="993" s="10" customFormat="true" ht="26.1" hidden="false" customHeight="true" outlineLevel="0" collapsed="false">
      <c r="A993" s="161"/>
      <c r="B993" s="162"/>
      <c r="K993" s="55"/>
      <c r="L993" s="55"/>
      <c r="M993" s="55"/>
      <c r="N993" s="55"/>
      <c r="O993" s="55"/>
      <c r="P993" s="55"/>
      <c r="Q993" s="55"/>
      <c r="R993" s="55"/>
    </row>
    <row r="994" s="55" customFormat="true" ht="26.1" hidden="false" customHeight="true" outlineLevel="0" collapsed="false">
      <c r="A994" s="161"/>
      <c r="B994" s="161"/>
      <c r="C994" s="10"/>
      <c r="D994" s="10"/>
      <c r="E994" s="10"/>
      <c r="F994" s="10"/>
      <c r="G994" s="10"/>
      <c r="H994" s="10"/>
      <c r="I994" s="10"/>
      <c r="J994" s="10"/>
    </row>
    <row r="995" s="55" customFormat="true" ht="26.1" hidden="false" customHeight="true" outlineLevel="0" collapsed="false">
      <c r="A995" s="161"/>
      <c r="B995" s="161"/>
      <c r="C995" s="10"/>
      <c r="D995" s="10"/>
      <c r="E995" s="10"/>
      <c r="F995" s="10"/>
      <c r="G995" s="10"/>
      <c r="H995" s="10"/>
      <c r="I995" s="10"/>
      <c r="J995" s="10"/>
    </row>
    <row r="996" s="55" customFormat="true" ht="31.5" hidden="false" customHeight="true" outlineLevel="0" collapsed="false">
      <c r="A996" s="161"/>
      <c r="B996" s="161"/>
      <c r="C996" s="10"/>
      <c r="D996" s="10"/>
      <c r="E996" s="10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</row>
    <row r="997" s="10" customFormat="true" ht="30.75" hidden="false" customHeight="true" outlineLevel="0" collapsed="false">
      <c r="A997" s="161"/>
      <c r="B997" s="162"/>
    </row>
    <row r="998" s="10" customFormat="true" ht="26.1" hidden="false" customHeight="true" outlineLevel="0" collapsed="false">
      <c r="A998" s="161"/>
      <c r="B998" s="162"/>
      <c r="K998" s="55"/>
      <c r="L998" s="55"/>
      <c r="M998" s="55"/>
      <c r="N998" s="55"/>
      <c r="O998" s="55"/>
      <c r="P998" s="55"/>
      <c r="Q998" s="55"/>
      <c r="R998" s="55"/>
    </row>
    <row r="999" s="10" customFormat="true" ht="31.5" hidden="false" customHeight="true" outlineLevel="0" collapsed="false">
      <c r="A999" s="161"/>
      <c r="B999" s="162"/>
      <c r="K999" s="55"/>
      <c r="L999" s="55"/>
      <c r="M999" s="55"/>
      <c r="N999" s="55"/>
      <c r="O999" s="55"/>
      <c r="P999" s="55"/>
      <c r="Q999" s="55"/>
      <c r="R999" s="55"/>
    </row>
    <row r="1000" s="55" customFormat="true" ht="26.1" hidden="false" customHeight="true" outlineLevel="0" collapsed="false">
      <c r="A1000" s="161"/>
      <c r="B1000" s="161"/>
      <c r="C1000" s="10"/>
      <c r="D1000" s="10"/>
      <c r="E1000" s="10"/>
      <c r="F1000" s="10"/>
      <c r="G1000" s="10"/>
      <c r="H1000" s="10"/>
      <c r="I1000" s="10"/>
      <c r="J1000" s="10"/>
    </row>
    <row r="1001" s="55" customFormat="true" ht="26.1" hidden="false" customHeight="true" outlineLevel="0" collapsed="false">
      <c r="A1001" s="161"/>
      <c r="B1001" s="161"/>
      <c r="C1001" s="10"/>
      <c r="D1001" s="10"/>
      <c r="E1001" s="10"/>
      <c r="F1001" s="10"/>
      <c r="G1001" s="10"/>
      <c r="H1001" s="10"/>
      <c r="I1001" s="10"/>
      <c r="J1001" s="10"/>
    </row>
    <row r="1002" s="55" customFormat="true" ht="32.25" hidden="false" customHeight="true" outlineLevel="0" collapsed="false">
      <c r="A1002" s="161"/>
      <c r="B1002" s="162"/>
      <c r="C1002" s="10"/>
      <c r="D1002" s="10"/>
      <c r="E1002" s="10"/>
      <c r="F1002" s="10"/>
      <c r="G1002" s="10"/>
      <c r="H1002" s="10"/>
      <c r="I1002" s="10"/>
      <c r="J1002" s="10"/>
      <c r="K1002" s="10"/>
      <c r="L1002" s="10"/>
      <c r="M1002" s="10"/>
      <c r="N1002" s="10"/>
      <c r="O1002" s="10"/>
      <c r="P1002" s="10"/>
      <c r="Q1002" s="10"/>
      <c r="R1002" s="10"/>
    </row>
    <row r="1003" s="10" customFormat="true" ht="31.5" hidden="false" customHeight="true" outlineLevel="0" collapsed="false">
      <c r="A1003" s="161"/>
      <c r="B1003" s="162"/>
      <c r="I1003" s="111"/>
      <c r="J1003" s="111"/>
      <c r="K1003" s="73"/>
      <c r="L1003" s="73"/>
      <c r="M1003" s="73"/>
      <c r="N1003" s="73"/>
      <c r="O1003" s="73"/>
      <c r="P1003" s="73"/>
      <c r="Q1003" s="73"/>
      <c r="R1003" s="73"/>
    </row>
    <row r="1004" s="10" customFormat="true" ht="26.1" hidden="false" customHeight="true" outlineLevel="0" collapsed="false">
      <c r="A1004" s="161"/>
      <c r="B1004" s="162"/>
      <c r="I1004" s="111"/>
      <c r="J1004" s="111"/>
    </row>
    <row r="1005" s="55" customFormat="true" ht="26.1" hidden="false" customHeight="true" outlineLevel="0" collapsed="false">
      <c r="A1005" s="161"/>
      <c r="B1005" s="162"/>
      <c r="C1005" s="10"/>
      <c r="D1005" s="10"/>
      <c r="E1005" s="10"/>
      <c r="F1005" s="10"/>
      <c r="G1005" s="10"/>
      <c r="H1005" s="10"/>
      <c r="I1005" s="10"/>
      <c r="J1005" s="10"/>
    </row>
    <row r="1006" s="55" customFormat="true" ht="26.1" hidden="false" customHeight="true" outlineLevel="0" collapsed="false">
      <c r="A1006" s="152"/>
      <c r="B1006" s="152"/>
      <c r="C1006" s="10"/>
      <c r="D1006" s="10"/>
      <c r="E1006" s="10"/>
      <c r="F1006" s="10"/>
      <c r="G1006" s="10"/>
      <c r="H1006" s="10"/>
      <c r="I1006" s="10"/>
      <c r="J1006" s="10"/>
    </row>
    <row r="1007" s="55" customFormat="true" ht="29.25" hidden="false" customHeight="true" outlineLevel="0" collapsed="false">
      <c r="A1007" s="158"/>
      <c r="B1007" s="159"/>
      <c r="C1007" s="111"/>
      <c r="D1007" s="111"/>
      <c r="E1007" s="111"/>
      <c r="F1007" s="111"/>
      <c r="G1007" s="111"/>
      <c r="H1007" s="111"/>
      <c r="I1007" s="10"/>
      <c r="J1007" s="10"/>
      <c r="K1007" s="10"/>
      <c r="L1007" s="10"/>
      <c r="M1007" s="10"/>
      <c r="N1007" s="10"/>
      <c r="O1007" s="10"/>
      <c r="P1007" s="10"/>
      <c r="Q1007" s="10"/>
      <c r="R1007" s="10"/>
    </row>
    <row r="1008" s="55" customFormat="true" ht="26.1" hidden="false" customHeight="true" outlineLevel="0" collapsed="false">
      <c r="A1008" s="158"/>
      <c r="B1008" s="158"/>
      <c r="C1008" s="111"/>
      <c r="D1008" s="111"/>
      <c r="E1008" s="111"/>
      <c r="F1008" s="111"/>
      <c r="G1008" s="111"/>
      <c r="H1008" s="111"/>
      <c r="I1008" s="10"/>
      <c r="J1008" s="10"/>
      <c r="K1008" s="10"/>
      <c r="L1008" s="10"/>
      <c r="M1008" s="10"/>
      <c r="N1008" s="10"/>
      <c r="O1008" s="10"/>
      <c r="P1008" s="10"/>
      <c r="Q1008" s="10"/>
      <c r="R1008" s="10"/>
    </row>
    <row r="1009" s="10" customFormat="true" ht="26.1" hidden="false" customHeight="true" outlineLevel="0" collapsed="false">
      <c r="A1009" s="152"/>
      <c r="B1009" s="153"/>
    </row>
    <row r="1010" s="73" customFormat="true" ht="26.1" hidden="false" customHeight="true" outlineLevel="0" collapsed="false">
      <c r="A1010" s="152"/>
      <c r="B1010" s="153"/>
      <c r="C1010" s="10"/>
      <c r="D1010" s="10"/>
      <c r="E1010" s="10"/>
      <c r="F1010" s="10"/>
      <c r="G1010" s="10"/>
      <c r="H1010" s="10"/>
      <c r="I1010" s="10"/>
      <c r="J1010" s="10"/>
      <c r="K1010" s="10"/>
      <c r="L1010" s="10"/>
      <c r="M1010" s="10"/>
      <c r="N1010" s="10"/>
      <c r="O1010" s="10"/>
      <c r="P1010" s="10"/>
      <c r="Q1010" s="10"/>
      <c r="R1010" s="10"/>
    </row>
    <row r="1011" s="111" customFormat="true" ht="26.1" hidden="false" customHeight="true" outlineLevel="0" collapsed="false">
      <c r="A1011" s="152"/>
      <c r="B1011" s="152"/>
      <c r="C1011" s="10"/>
      <c r="D1011" s="10"/>
      <c r="E1011" s="10"/>
      <c r="F1011" s="10"/>
      <c r="G1011" s="10"/>
      <c r="H1011" s="10"/>
      <c r="I1011" s="10"/>
      <c r="J1011" s="10"/>
      <c r="K1011" s="10"/>
      <c r="L1011" s="10"/>
      <c r="M1011" s="10"/>
      <c r="N1011" s="10"/>
      <c r="O1011" s="10"/>
      <c r="P1011" s="10"/>
      <c r="Q1011" s="10"/>
      <c r="R1011" s="10"/>
      <c r="S1011" s="10"/>
      <c r="T1011" s="10"/>
      <c r="U1011" s="10"/>
      <c r="V1011" s="10"/>
      <c r="W1011" s="10"/>
    </row>
    <row r="1012" s="55" customFormat="true" ht="40.5" hidden="false" customHeight="true" outlineLevel="0" collapsed="false">
      <c r="A1012" s="152"/>
      <c r="B1012" s="152"/>
      <c r="C1012" s="10"/>
      <c r="D1012" s="10"/>
      <c r="E1012" s="10"/>
      <c r="F1012" s="10"/>
      <c r="G1012" s="10"/>
      <c r="H1012" s="10"/>
      <c r="I1012" s="10"/>
      <c r="J1012" s="10"/>
      <c r="K1012" s="10"/>
      <c r="L1012" s="10"/>
      <c r="M1012" s="10"/>
      <c r="N1012" s="10"/>
      <c r="O1012" s="10"/>
      <c r="P1012" s="10"/>
      <c r="Q1012" s="10"/>
      <c r="R1012" s="10"/>
    </row>
    <row r="1013" s="55" customFormat="true" ht="43.5" hidden="false" customHeight="true" outlineLevel="0" collapsed="false">
      <c r="A1013" s="152"/>
      <c r="B1013" s="152"/>
      <c r="C1013" s="10"/>
      <c r="D1013" s="10"/>
      <c r="E1013" s="10"/>
      <c r="F1013" s="10"/>
      <c r="G1013" s="10"/>
      <c r="H1013" s="10"/>
      <c r="I1013" s="10"/>
      <c r="J1013" s="10"/>
    </row>
    <row r="1014" s="10" customFormat="true" ht="26.1" hidden="false" customHeight="true" outlineLevel="0" collapsed="false">
      <c r="A1014" s="152"/>
      <c r="B1014" s="152"/>
      <c r="K1014" s="55"/>
      <c r="L1014" s="55"/>
      <c r="M1014" s="55"/>
      <c r="N1014" s="55"/>
      <c r="O1014" s="55"/>
      <c r="P1014" s="55"/>
      <c r="Q1014" s="55"/>
      <c r="R1014" s="55"/>
    </row>
    <row r="1015" s="10" customFormat="true" ht="26.1" hidden="false" customHeight="true" outlineLevel="0" collapsed="false">
      <c r="A1015" s="152"/>
      <c r="B1015" s="152"/>
      <c r="K1015" s="55"/>
      <c r="L1015" s="55"/>
      <c r="M1015" s="55"/>
      <c r="N1015" s="55"/>
      <c r="O1015" s="55"/>
      <c r="P1015" s="55"/>
      <c r="Q1015" s="55"/>
      <c r="R1015" s="55"/>
    </row>
    <row r="1016" s="10" customFormat="true" ht="26.1" hidden="false" customHeight="true" outlineLevel="0" collapsed="false">
      <c r="A1016" s="152"/>
      <c r="B1016" s="152"/>
      <c r="K1016" s="55"/>
      <c r="L1016" s="55"/>
      <c r="M1016" s="55"/>
      <c r="N1016" s="55"/>
      <c r="O1016" s="55"/>
      <c r="P1016" s="55"/>
      <c r="Q1016" s="55"/>
      <c r="R1016" s="55"/>
    </row>
    <row r="1017" s="10" customFormat="true" ht="26.1" hidden="false" customHeight="true" outlineLevel="0" collapsed="false">
      <c r="A1017" s="152"/>
      <c r="B1017" s="153"/>
      <c r="K1017" s="55"/>
      <c r="L1017" s="55"/>
      <c r="M1017" s="55"/>
      <c r="N1017" s="55"/>
      <c r="O1017" s="55"/>
      <c r="P1017" s="55"/>
      <c r="Q1017" s="55"/>
      <c r="R1017" s="55"/>
    </row>
    <row r="1018" s="10" customFormat="true" ht="26.1" hidden="false" customHeight="true" outlineLevel="0" collapsed="false">
      <c r="A1018" s="152"/>
      <c r="B1018" s="153"/>
    </row>
    <row r="1019" s="10" customFormat="true" ht="26.1" hidden="false" customHeight="true" outlineLevel="0" collapsed="false">
      <c r="A1019" s="152"/>
      <c r="B1019" s="153"/>
      <c r="K1019" s="55"/>
      <c r="L1019" s="55"/>
      <c r="M1019" s="55"/>
      <c r="N1019" s="55"/>
      <c r="O1019" s="55"/>
      <c r="P1019" s="55"/>
      <c r="Q1019" s="55"/>
      <c r="R1019" s="55"/>
    </row>
    <row r="1020" s="55" customFormat="true" ht="26.1" hidden="false" customHeight="true" outlineLevel="0" collapsed="false">
      <c r="A1020" s="152"/>
      <c r="B1020" s="153"/>
      <c r="C1020" s="10"/>
      <c r="D1020" s="10"/>
      <c r="E1020" s="10"/>
      <c r="F1020" s="10"/>
      <c r="G1020" s="10"/>
      <c r="H1020" s="10"/>
      <c r="I1020" s="10"/>
      <c r="J1020" s="10"/>
      <c r="K1020" s="10"/>
      <c r="L1020" s="10"/>
      <c r="M1020" s="10"/>
      <c r="N1020" s="10"/>
      <c r="O1020" s="10"/>
      <c r="P1020" s="10"/>
      <c r="Q1020" s="10"/>
      <c r="R1020" s="10"/>
    </row>
    <row r="1021" s="55" customFormat="true" ht="26.1" hidden="false" customHeight="true" outlineLevel="0" collapsed="false">
      <c r="A1021" s="152"/>
      <c r="B1021" s="153"/>
      <c r="C1021" s="10"/>
      <c r="D1021" s="10"/>
      <c r="E1021" s="10"/>
      <c r="F1021" s="10"/>
      <c r="G1021" s="10"/>
      <c r="H1021" s="10"/>
      <c r="I1021" s="10"/>
      <c r="J1021" s="10"/>
    </row>
    <row r="1022" s="55" customFormat="true" ht="26.1" hidden="false" customHeight="true" outlineLevel="0" collapsed="false">
      <c r="A1022" s="152"/>
      <c r="B1022" s="152"/>
      <c r="C1022" s="10"/>
      <c r="D1022" s="10"/>
      <c r="E1022" s="10"/>
      <c r="F1022" s="10"/>
      <c r="G1022" s="10"/>
      <c r="H1022" s="10"/>
      <c r="I1022" s="10"/>
      <c r="J1022" s="10"/>
      <c r="K1022" s="10"/>
      <c r="L1022" s="10"/>
      <c r="M1022" s="10"/>
      <c r="N1022" s="10"/>
      <c r="O1022" s="10"/>
      <c r="P1022" s="10"/>
      <c r="Q1022" s="10"/>
      <c r="R1022" s="10"/>
    </row>
    <row r="1023" s="55" customFormat="true" ht="26.1" hidden="false" customHeight="true" outlineLevel="0" collapsed="false">
      <c r="A1023" s="152"/>
      <c r="B1023" s="153"/>
      <c r="C1023" s="10"/>
      <c r="D1023" s="10"/>
      <c r="E1023" s="10"/>
      <c r="F1023" s="10"/>
      <c r="G1023" s="10"/>
      <c r="H1023" s="10"/>
      <c r="I1023" s="10"/>
      <c r="J1023" s="10"/>
      <c r="K1023" s="165" t="e">
        <f aca="false">#REF!</f>
        <v>#REF!</v>
      </c>
    </row>
    <row r="1024" s="55" customFormat="true" ht="26.1" hidden="false" customHeight="true" outlineLevel="0" collapsed="false">
      <c r="A1024" s="152"/>
      <c r="B1024" s="152"/>
      <c r="C1024" s="10"/>
      <c r="D1024" s="10"/>
      <c r="E1024" s="10"/>
      <c r="F1024" s="10"/>
      <c r="G1024" s="10"/>
      <c r="H1024" s="10"/>
      <c r="I1024" s="10"/>
      <c r="J1024" s="10"/>
    </row>
    <row r="1025" s="10" customFormat="true" ht="26.1" hidden="false" customHeight="true" outlineLevel="0" collapsed="false">
      <c r="A1025" s="152"/>
      <c r="B1025" s="153"/>
      <c r="K1025" s="55"/>
      <c r="L1025" s="55"/>
      <c r="M1025" s="55"/>
      <c r="N1025" s="55"/>
      <c r="O1025" s="55"/>
      <c r="P1025" s="55"/>
      <c r="Q1025" s="55"/>
      <c r="R1025" s="55"/>
    </row>
    <row r="1026" s="55" customFormat="true" ht="26.1" hidden="false" customHeight="true" outlineLevel="0" collapsed="false">
      <c r="A1026" s="152"/>
      <c r="B1026" s="152"/>
      <c r="C1026" s="10"/>
      <c r="D1026" s="10"/>
      <c r="E1026" s="10"/>
      <c r="F1026" s="10"/>
      <c r="G1026" s="10"/>
      <c r="H1026" s="10"/>
      <c r="I1026" s="10"/>
      <c r="J1026" s="10"/>
    </row>
    <row r="1027" s="10" customFormat="true" ht="26.1" hidden="false" customHeight="true" outlineLevel="0" collapsed="false">
      <c r="A1027" s="152"/>
      <c r="B1027" s="153"/>
    </row>
    <row r="1028" s="55" customFormat="true" ht="26.1" hidden="false" customHeight="true" outlineLevel="0" collapsed="false">
      <c r="A1028" s="152"/>
      <c r="B1028" s="153"/>
      <c r="C1028" s="10"/>
      <c r="D1028" s="10"/>
      <c r="E1028" s="10"/>
      <c r="F1028" s="10"/>
      <c r="G1028" s="10"/>
      <c r="H1028" s="10"/>
      <c r="I1028" s="10"/>
      <c r="J1028" s="10"/>
    </row>
    <row r="1029" s="10" customFormat="true" ht="26.1" hidden="false" customHeight="true" outlineLevel="0" collapsed="false">
      <c r="A1029" s="152"/>
      <c r="B1029" s="153"/>
      <c r="K1029" s="55"/>
      <c r="L1029" s="55"/>
      <c r="M1029" s="55"/>
      <c r="N1029" s="55"/>
      <c r="O1029" s="55"/>
      <c r="P1029" s="55"/>
      <c r="Q1029" s="55"/>
      <c r="R1029" s="55"/>
    </row>
    <row r="1030" s="55" customFormat="true" ht="26.1" hidden="false" customHeight="true" outlineLevel="0" collapsed="false">
      <c r="A1030" s="152"/>
      <c r="B1030" s="153"/>
      <c r="C1030" s="10"/>
      <c r="D1030" s="10"/>
      <c r="E1030" s="10"/>
      <c r="F1030" s="10"/>
      <c r="G1030" s="10"/>
      <c r="H1030" s="10"/>
      <c r="I1030" s="10"/>
      <c r="J1030" s="10"/>
      <c r="K1030" s="58"/>
      <c r="L1030" s="58"/>
      <c r="M1030" s="58"/>
      <c r="N1030" s="58"/>
      <c r="O1030" s="58"/>
      <c r="P1030" s="58"/>
      <c r="Q1030" s="58"/>
      <c r="R1030" s="58"/>
    </row>
    <row r="1031" s="55" customFormat="true" ht="26.1" hidden="false" customHeight="true" outlineLevel="0" collapsed="false">
      <c r="A1031" s="152"/>
      <c r="B1031" s="152"/>
      <c r="C1031" s="10"/>
      <c r="D1031" s="10"/>
      <c r="E1031" s="10"/>
      <c r="F1031" s="10"/>
      <c r="G1031" s="10"/>
      <c r="H1031" s="10"/>
      <c r="I1031" s="10"/>
      <c r="J1031" s="10"/>
      <c r="K1031" s="10"/>
      <c r="L1031" s="10"/>
      <c r="M1031" s="10"/>
      <c r="N1031" s="10"/>
      <c r="O1031" s="10"/>
      <c r="P1031" s="10"/>
      <c r="Q1031" s="10"/>
      <c r="R1031" s="10"/>
    </row>
    <row r="1032" s="55" customFormat="true" ht="26.1" hidden="false" customHeight="true" outlineLevel="0" collapsed="false">
      <c r="A1032" s="152"/>
      <c r="B1032" s="153"/>
      <c r="C1032" s="10"/>
      <c r="D1032" s="10"/>
      <c r="E1032" s="10"/>
      <c r="F1032" s="10"/>
      <c r="G1032" s="10"/>
      <c r="H1032" s="10"/>
      <c r="I1032" s="10"/>
      <c r="J1032" s="10"/>
      <c r="K1032" s="10"/>
      <c r="L1032" s="10"/>
      <c r="M1032" s="10"/>
      <c r="N1032" s="10"/>
      <c r="O1032" s="10"/>
      <c r="P1032" s="10"/>
      <c r="Q1032" s="10"/>
      <c r="R1032" s="10"/>
    </row>
    <row r="1033" s="55" customFormat="true" ht="26.1" hidden="false" customHeight="true" outlineLevel="0" collapsed="false">
      <c r="A1033" s="152"/>
      <c r="B1033" s="153"/>
      <c r="C1033" s="10"/>
      <c r="D1033" s="10"/>
      <c r="E1033" s="10"/>
      <c r="F1033" s="10"/>
      <c r="G1033" s="10"/>
      <c r="H1033" s="10"/>
      <c r="I1033" s="10"/>
      <c r="J1033" s="10"/>
    </row>
    <row r="1034" s="10" customFormat="true" ht="26.1" hidden="false" customHeight="true" outlineLevel="0" collapsed="false">
      <c r="A1034" s="161"/>
      <c r="B1034" s="162"/>
    </row>
    <row r="1035" s="55" customFormat="true" ht="26.1" hidden="false" customHeight="true" outlineLevel="0" collapsed="false">
      <c r="A1035" s="152"/>
      <c r="B1035" s="152"/>
      <c r="C1035" s="10"/>
      <c r="D1035" s="10"/>
      <c r="E1035" s="10"/>
      <c r="F1035" s="10"/>
      <c r="G1035" s="10"/>
      <c r="H1035" s="10"/>
      <c r="I1035" s="10"/>
      <c r="J1035" s="10"/>
    </row>
    <row r="1036" s="55" customFormat="true" ht="26.1" hidden="false" customHeight="true" outlineLevel="0" collapsed="false">
      <c r="A1036" s="187"/>
      <c r="B1036" s="187"/>
      <c r="C1036" s="10"/>
      <c r="D1036" s="10"/>
      <c r="E1036" s="10"/>
      <c r="F1036" s="10"/>
      <c r="G1036" s="10"/>
      <c r="H1036" s="10"/>
      <c r="I1036" s="10"/>
      <c r="J1036" s="10"/>
      <c r="K1036" s="10"/>
      <c r="L1036" s="10"/>
      <c r="M1036" s="10"/>
      <c r="N1036" s="10"/>
      <c r="O1036" s="10"/>
      <c r="P1036" s="10"/>
      <c r="Q1036" s="10"/>
      <c r="R1036" s="10"/>
    </row>
    <row r="1037" s="58" customFormat="true" ht="26.1" hidden="false" customHeight="true" outlineLevel="0" collapsed="false">
      <c r="A1037" s="170"/>
      <c r="B1037" s="171"/>
      <c r="C1037" s="10"/>
      <c r="D1037" s="10"/>
      <c r="E1037" s="10"/>
      <c r="F1037" s="10"/>
      <c r="G1037" s="10"/>
      <c r="H1037" s="10"/>
      <c r="I1037" s="10"/>
      <c r="J1037" s="10"/>
      <c r="K1037" s="55"/>
      <c r="L1037" s="55"/>
      <c r="M1037" s="55"/>
      <c r="N1037" s="55"/>
      <c r="O1037" s="55"/>
      <c r="P1037" s="55"/>
      <c r="Q1037" s="55"/>
      <c r="R1037" s="55"/>
    </row>
    <row r="1038" s="10" customFormat="true" ht="26.1" hidden="false" customHeight="true" outlineLevel="0" collapsed="false">
      <c r="A1038" s="212"/>
      <c r="B1038" s="212"/>
    </row>
    <row r="1039" s="10" customFormat="true" ht="29.25" hidden="false" customHeight="true" outlineLevel="0" collapsed="false">
      <c r="A1039" s="161"/>
      <c r="B1039" s="162"/>
      <c r="K1039" s="55"/>
      <c r="L1039" s="55"/>
      <c r="M1039" s="55"/>
      <c r="N1039" s="55"/>
      <c r="O1039" s="55"/>
      <c r="P1039" s="55"/>
      <c r="Q1039" s="55"/>
      <c r="R1039" s="55"/>
    </row>
    <row r="1040" s="55" customFormat="true" ht="26.1" hidden="false" customHeight="true" outlineLevel="0" collapsed="false">
      <c r="A1040" s="161"/>
      <c r="B1040" s="161"/>
      <c r="C1040" s="10"/>
      <c r="D1040" s="10"/>
      <c r="E1040" s="10"/>
      <c r="F1040" s="10"/>
      <c r="G1040" s="10"/>
      <c r="H1040" s="10"/>
      <c r="I1040" s="10"/>
      <c r="J1040" s="10"/>
    </row>
    <row r="1041" s="10" customFormat="true" ht="26.1" hidden="false" customHeight="true" outlineLevel="0" collapsed="false">
      <c r="A1041" s="161"/>
      <c r="B1041" s="162"/>
    </row>
    <row r="1042" s="55" customFormat="true" ht="26.1" hidden="false" customHeight="true" outlineLevel="0" collapsed="false">
      <c r="A1042" s="161"/>
      <c r="B1042" s="161"/>
      <c r="C1042" s="10"/>
      <c r="D1042" s="10"/>
      <c r="E1042" s="10"/>
      <c r="F1042" s="10"/>
      <c r="G1042" s="10"/>
      <c r="H1042" s="10"/>
      <c r="I1042" s="10"/>
      <c r="J1042" s="10"/>
    </row>
    <row r="1043" s="10" customFormat="true" ht="26.1" hidden="false" customHeight="true" outlineLevel="0" collapsed="false">
      <c r="A1043" s="161"/>
      <c r="B1043" s="162"/>
    </row>
    <row r="1044" s="55" customFormat="true" ht="26.1" hidden="false" customHeight="true" outlineLevel="0" collapsed="false">
      <c r="A1044" s="161"/>
      <c r="B1044" s="162"/>
      <c r="C1044" s="10"/>
      <c r="D1044" s="10"/>
      <c r="E1044" s="10"/>
      <c r="F1044" s="10"/>
      <c r="G1044" s="10"/>
      <c r="H1044" s="10"/>
      <c r="I1044" s="10"/>
      <c r="J1044" s="10"/>
    </row>
    <row r="1045" s="10" customFormat="true" ht="26.1" hidden="false" customHeight="true" outlineLevel="0" collapsed="false">
      <c r="A1045" s="161"/>
      <c r="B1045" s="161"/>
    </row>
    <row r="1046" s="55" customFormat="true" ht="26.1" hidden="false" customHeight="true" outlineLevel="0" collapsed="false">
      <c r="A1046" s="161"/>
      <c r="B1046" s="162"/>
      <c r="C1046" s="10"/>
      <c r="D1046" s="10"/>
      <c r="E1046" s="10"/>
      <c r="F1046" s="10"/>
      <c r="G1046" s="10"/>
      <c r="H1046" s="10"/>
      <c r="I1046" s="10"/>
      <c r="J1046" s="10"/>
    </row>
    <row r="1047" s="55" customFormat="true" ht="32.25" hidden="false" customHeight="true" outlineLevel="0" collapsed="false">
      <c r="A1047" s="161"/>
      <c r="B1047" s="161"/>
      <c r="C1047" s="10"/>
      <c r="D1047" s="10"/>
      <c r="E1047" s="10"/>
      <c r="F1047" s="10"/>
      <c r="G1047" s="10"/>
      <c r="H1047" s="10"/>
      <c r="I1047" s="10"/>
      <c r="J1047" s="10"/>
    </row>
    <row r="1048" s="10" customFormat="true" ht="26.1" hidden="false" customHeight="true" outlineLevel="0" collapsed="false">
      <c r="A1048" s="161"/>
      <c r="B1048" s="162"/>
    </row>
    <row r="1049" s="55" customFormat="true" ht="26.1" hidden="false" customHeight="true" outlineLevel="0" collapsed="false">
      <c r="A1049" s="161"/>
      <c r="B1049" s="161"/>
      <c r="C1049" s="10"/>
      <c r="D1049" s="10"/>
      <c r="E1049" s="10"/>
      <c r="F1049" s="10"/>
      <c r="G1049" s="10"/>
      <c r="H1049" s="10"/>
      <c r="I1049" s="10"/>
      <c r="J1049" s="10"/>
      <c r="K1049" s="10"/>
      <c r="L1049" s="10"/>
      <c r="M1049" s="10"/>
      <c r="N1049" s="10"/>
      <c r="O1049" s="10"/>
      <c r="P1049" s="10"/>
      <c r="Q1049" s="10"/>
      <c r="R1049" s="10"/>
    </row>
    <row r="1050" s="10" customFormat="true" ht="26.1" hidden="false" customHeight="true" outlineLevel="0" collapsed="false">
      <c r="A1050" s="161"/>
      <c r="B1050" s="162"/>
    </row>
    <row r="1051" s="55" customFormat="true" ht="26.1" hidden="false" customHeight="true" outlineLevel="0" collapsed="false">
      <c r="A1051" s="161"/>
      <c r="B1051" s="162"/>
      <c r="C1051" s="10"/>
      <c r="D1051" s="10"/>
      <c r="E1051" s="10"/>
      <c r="F1051" s="10"/>
      <c r="G1051" s="10"/>
      <c r="H1051" s="10"/>
      <c r="I1051" s="10"/>
      <c r="J1051" s="10"/>
    </row>
    <row r="1052" s="10" customFormat="true" ht="26.1" hidden="false" customHeight="true" outlineLevel="0" collapsed="false">
      <c r="A1052" s="161"/>
      <c r="B1052" s="161"/>
      <c r="K1052" s="55"/>
      <c r="L1052" s="55"/>
      <c r="M1052" s="55"/>
      <c r="N1052" s="55"/>
      <c r="O1052" s="55"/>
      <c r="P1052" s="55"/>
      <c r="Q1052" s="55"/>
      <c r="R1052" s="55"/>
    </row>
    <row r="1053" s="55" customFormat="true" ht="26.1" hidden="false" customHeight="true" outlineLevel="0" collapsed="false">
      <c r="A1053" s="212"/>
      <c r="B1053" s="212"/>
      <c r="C1053" s="10"/>
      <c r="D1053" s="10"/>
      <c r="E1053" s="10"/>
      <c r="F1053" s="10"/>
      <c r="G1053" s="10"/>
      <c r="H1053" s="10"/>
      <c r="I1053" s="10"/>
      <c r="J1053" s="10"/>
    </row>
    <row r="1054" s="55" customFormat="true" ht="26.1" hidden="false" customHeight="true" outlineLevel="0" collapsed="false">
      <c r="A1054" s="161"/>
      <c r="B1054" s="161"/>
      <c r="C1054" s="10"/>
      <c r="D1054" s="10"/>
      <c r="E1054" s="10"/>
      <c r="F1054" s="10"/>
      <c r="G1054" s="10"/>
      <c r="H1054" s="10"/>
      <c r="I1054" s="10"/>
      <c r="J1054" s="10"/>
    </row>
    <row r="1055" s="10" customFormat="true" ht="26.1" hidden="false" customHeight="true" outlineLevel="0" collapsed="false">
      <c r="A1055" s="161"/>
      <c r="B1055" s="162"/>
    </row>
    <row r="1056" s="10" customFormat="true" ht="32.25" hidden="false" customHeight="true" outlineLevel="0" collapsed="false">
      <c r="A1056" s="161"/>
      <c r="B1056" s="162"/>
    </row>
    <row r="1057" s="10" customFormat="true" ht="32.25" hidden="false" customHeight="true" outlineLevel="0" collapsed="false">
      <c r="A1057" s="161"/>
      <c r="B1057" s="162"/>
      <c r="K1057" s="55"/>
      <c r="L1057" s="55"/>
      <c r="M1057" s="55"/>
      <c r="N1057" s="55"/>
      <c r="O1057" s="55"/>
      <c r="P1057" s="55"/>
      <c r="Q1057" s="55"/>
      <c r="R1057" s="55"/>
    </row>
    <row r="1058" s="55" customFormat="true" ht="32.25" hidden="false" customHeight="true" outlineLevel="0" collapsed="false">
      <c r="A1058" s="161"/>
      <c r="B1058" s="162"/>
      <c r="C1058" s="10"/>
      <c r="D1058" s="10"/>
      <c r="E1058" s="10"/>
      <c r="F1058" s="10"/>
      <c r="G1058" s="10"/>
      <c r="H1058" s="10"/>
      <c r="I1058" s="10"/>
      <c r="J1058" s="10"/>
      <c r="K1058" s="10"/>
      <c r="L1058" s="10"/>
      <c r="M1058" s="10"/>
      <c r="N1058" s="10"/>
      <c r="O1058" s="10"/>
      <c r="P1058" s="10"/>
      <c r="Q1058" s="10"/>
      <c r="R1058" s="10"/>
    </row>
    <row r="1059" s="55" customFormat="true" ht="26.1" hidden="false" customHeight="true" outlineLevel="0" collapsed="false">
      <c r="A1059" s="161"/>
      <c r="B1059" s="161"/>
      <c r="C1059" s="10"/>
      <c r="D1059" s="10"/>
      <c r="E1059" s="10"/>
      <c r="F1059" s="10"/>
      <c r="G1059" s="10"/>
      <c r="H1059" s="10"/>
      <c r="I1059" s="10"/>
      <c r="J1059" s="10"/>
      <c r="K1059" s="10"/>
      <c r="L1059" s="10"/>
      <c r="M1059" s="10"/>
      <c r="N1059" s="10"/>
      <c r="O1059" s="10"/>
      <c r="P1059" s="10"/>
      <c r="Q1059" s="10"/>
      <c r="R1059" s="10"/>
    </row>
    <row r="1060" s="55" customFormat="true" ht="26.1" hidden="false" customHeight="true" outlineLevel="0" collapsed="false">
      <c r="A1060" s="161"/>
      <c r="B1060" s="161"/>
      <c r="C1060" s="10"/>
      <c r="D1060" s="10"/>
      <c r="E1060" s="10"/>
      <c r="F1060" s="10"/>
      <c r="G1060" s="10"/>
      <c r="H1060" s="10"/>
      <c r="I1060" s="10"/>
      <c r="J1060" s="10"/>
      <c r="K1060" s="10"/>
      <c r="L1060" s="10"/>
      <c r="M1060" s="10"/>
      <c r="N1060" s="10"/>
      <c r="O1060" s="10"/>
      <c r="P1060" s="10"/>
      <c r="Q1060" s="10"/>
      <c r="R1060" s="10"/>
    </row>
    <row r="1061" s="55" customFormat="true" ht="26.1" hidden="false" customHeight="true" outlineLevel="0" collapsed="false">
      <c r="A1061" s="161"/>
      <c r="B1061" s="162"/>
      <c r="C1061" s="10"/>
      <c r="D1061" s="10"/>
      <c r="E1061" s="10"/>
      <c r="F1061" s="10"/>
      <c r="G1061" s="10"/>
      <c r="H1061" s="10"/>
      <c r="I1061" s="10"/>
      <c r="J1061" s="10"/>
    </row>
    <row r="1062" s="10" customFormat="true" ht="26.1" hidden="false" customHeight="true" outlineLevel="0" collapsed="false">
      <c r="A1062" s="161"/>
      <c r="B1062" s="161"/>
      <c r="K1062" s="55"/>
      <c r="L1062" s="55"/>
      <c r="M1062" s="55"/>
      <c r="N1062" s="55"/>
      <c r="O1062" s="55"/>
      <c r="P1062" s="55"/>
      <c r="Q1062" s="55"/>
      <c r="R1062" s="55"/>
    </row>
    <row r="1063" s="10" customFormat="true" ht="26.1" hidden="false" customHeight="true" outlineLevel="0" collapsed="false">
      <c r="A1063" s="161"/>
      <c r="B1063" s="161"/>
    </row>
    <row r="1064" s="55" customFormat="true" ht="26.1" hidden="false" customHeight="true" outlineLevel="0" collapsed="false">
      <c r="A1064" s="161"/>
      <c r="B1064" s="161"/>
      <c r="C1064" s="10"/>
      <c r="D1064" s="10"/>
      <c r="E1064" s="10"/>
      <c r="F1064" s="10"/>
      <c r="G1064" s="10"/>
      <c r="H1064" s="10"/>
      <c r="I1064" s="10"/>
      <c r="J1064" s="10"/>
    </row>
    <row r="1065" s="10" customFormat="true" ht="26.1" hidden="false" customHeight="true" outlineLevel="0" collapsed="false">
      <c r="A1065" s="161"/>
      <c r="B1065" s="162"/>
      <c r="K1065" s="55"/>
      <c r="L1065" s="55"/>
      <c r="M1065" s="55"/>
      <c r="N1065" s="55"/>
      <c r="O1065" s="55"/>
      <c r="P1065" s="55"/>
      <c r="Q1065" s="55"/>
      <c r="R1065" s="55"/>
    </row>
    <row r="1066" s="10" customFormat="true" ht="26.1" hidden="false" customHeight="true" outlineLevel="0" collapsed="false">
      <c r="A1066" s="161"/>
      <c r="B1066" s="162"/>
    </row>
    <row r="1067" s="10" customFormat="true" ht="26.1" hidden="false" customHeight="true" outlineLevel="0" collapsed="false">
      <c r="A1067" s="161"/>
      <c r="B1067" s="161"/>
      <c r="K1067" s="55"/>
      <c r="L1067" s="55"/>
      <c r="M1067" s="55"/>
      <c r="N1067" s="55"/>
      <c r="O1067" s="55"/>
      <c r="P1067" s="55"/>
      <c r="Q1067" s="55"/>
      <c r="R1067" s="55"/>
    </row>
    <row r="1068" s="55" customFormat="true" ht="26.1" hidden="false" customHeight="true" outlineLevel="0" collapsed="false">
      <c r="A1068" s="161"/>
      <c r="B1068" s="162"/>
      <c r="C1068" s="10"/>
      <c r="D1068" s="10"/>
      <c r="E1068" s="10"/>
      <c r="F1068" s="10"/>
      <c r="G1068" s="10"/>
      <c r="H1068" s="10"/>
      <c r="I1068" s="10"/>
      <c r="J1068" s="10"/>
      <c r="K1068" s="10"/>
      <c r="L1068" s="10"/>
      <c r="M1068" s="10"/>
      <c r="N1068" s="10"/>
      <c r="O1068" s="10"/>
      <c r="P1068" s="10"/>
      <c r="Q1068" s="10"/>
      <c r="R1068" s="10"/>
    </row>
    <row r="1069" s="55" customFormat="true" ht="26.1" hidden="false" customHeight="true" outlineLevel="0" collapsed="false">
      <c r="A1069" s="161"/>
      <c r="B1069" s="162"/>
      <c r="C1069" s="10"/>
      <c r="D1069" s="10"/>
      <c r="E1069" s="10"/>
      <c r="F1069" s="10"/>
      <c r="G1069" s="10"/>
      <c r="H1069" s="10"/>
      <c r="I1069" s="10"/>
      <c r="J1069" s="10"/>
    </row>
    <row r="1070" s="10" customFormat="true" ht="26.1" hidden="false" customHeight="true" outlineLevel="0" collapsed="false">
      <c r="A1070" s="161"/>
      <c r="B1070" s="161"/>
      <c r="K1070" s="55"/>
      <c r="L1070" s="55"/>
      <c r="M1070" s="55"/>
      <c r="N1070" s="55"/>
      <c r="O1070" s="55"/>
      <c r="P1070" s="55"/>
      <c r="Q1070" s="55"/>
      <c r="R1070" s="55"/>
    </row>
    <row r="1071" s="55" customFormat="true" ht="26.1" hidden="false" customHeight="true" outlineLevel="0" collapsed="false">
      <c r="A1071" s="161"/>
      <c r="B1071" s="162"/>
      <c r="C1071" s="10"/>
      <c r="D1071" s="10"/>
      <c r="E1071" s="10"/>
      <c r="F1071" s="10"/>
      <c r="G1071" s="10"/>
      <c r="H1071" s="10"/>
      <c r="I1071" s="10"/>
      <c r="J1071" s="10"/>
    </row>
    <row r="1072" s="55" customFormat="true" ht="26.1" hidden="false" customHeight="true" outlineLevel="0" collapsed="false">
      <c r="A1072" s="161"/>
      <c r="B1072" s="161"/>
      <c r="C1072" s="10"/>
      <c r="D1072" s="10"/>
      <c r="E1072" s="10"/>
      <c r="F1072" s="10"/>
      <c r="G1072" s="10"/>
      <c r="H1072" s="10"/>
      <c r="I1072" s="10"/>
      <c r="J1072" s="10"/>
    </row>
    <row r="1073" s="10" customFormat="true" ht="26.1" hidden="false" customHeight="true" outlineLevel="0" collapsed="false">
      <c r="A1073" s="161"/>
      <c r="B1073" s="162"/>
      <c r="K1073" s="55"/>
      <c r="L1073" s="55"/>
      <c r="M1073" s="55"/>
      <c r="N1073" s="55"/>
      <c r="O1073" s="55"/>
      <c r="P1073" s="55"/>
      <c r="Q1073" s="55"/>
      <c r="R1073" s="55"/>
    </row>
    <row r="1074" s="55" customFormat="true" ht="47.25" hidden="false" customHeight="true" outlineLevel="0" collapsed="false">
      <c r="A1074" s="161"/>
      <c r="B1074" s="162"/>
      <c r="C1074" s="10"/>
      <c r="D1074" s="10"/>
      <c r="E1074" s="10"/>
      <c r="F1074" s="10"/>
      <c r="G1074" s="10"/>
      <c r="H1074" s="10"/>
      <c r="I1074" s="10"/>
      <c r="J1074" s="10"/>
    </row>
    <row r="1075" s="10" customFormat="true" ht="47.25" hidden="false" customHeight="true" outlineLevel="0" collapsed="false">
      <c r="A1075" s="161"/>
      <c r="B1075" s="162"/>
    </row>
    <row r="1076" s="55" customFormat="true" ht="26.1" hidden="false" customHeight="true" outlineLevel="0" collapsed="false">
      <c r="A1076" s="161"/>
      <c r="B1076" s="162"/>
      <c r="C1076" s="10"/>
      <c r="D1076" s="10"/>
      <c r="E1076" s="10"/>
      <c r="F1076" s="10"/>
      <c r="G1076" s="10"/>
      <c r="H1076" s="10"/>
      <c r="I1076" s="10"/>
      <c r="J1076" s="10"/>
      <c r="K1076" s="58"/>
      <c r="L1076" s="58"/>
      <c r="M1076" s="58"/>
      <c r="N1076" s="58"/>
      <c r="O1076" s="58"/>
      <c r="P1076" s="58"/>
      <c r="Q1076" s="58"/>
      <c r="R1076" s="58"/>
    </row>
    <row r="1077" s="55" customFormat="true" ht="26.1" hidden="false" customHeight="true" outlineLevel="0" collapsed="false">
      <c r="A1077" s="161"/>
      <c r="B1077" s="162"/>
      <c r="C1077" s="10"/>
      <c r="D1077" s="10"/>
      <c r="E1077" s="10"/>
      <c r="F1077" s="10"/>
      <c r="G1077" s="10"/>
      <c r="H1077" s="10"/>
      <c r="I1077" s="10"/>
      <c r="J1077" s="10"/>
      <c r="K1077" s="10"/>
      <c r="L1077" s="10"/>
      <c r="M1077" s="10"/>
      <c r="N1077" s="10"/>
      <c r="O1077" s="10"/>
      <c r="P1077" s="10"/>
      <c r="Q1077" s="10"/>
      <c r="R1077" s="10"/>
    </row>
    <row r="1078" s="55" customFormat="true" ht="26.1" hidden="false" customHeight="true" outlineLevel="0" collapsed="false">
      <c r="A1078" s="161"/>
      <c r="B1078" s="162"/>
      <c r="C1078" s="10"/>
      <c r="D1078" s="10"/>
      <c r="E1078" s="10"/>
      <c r="F1078" s="10"/>
      <c r="G1078" s="10"/>
      <c r="H1078" s="10"/>
      <c r="I1078" s="10"/>
      <c r="J1078" s="10"/>
    </row>
    <row r="1079" s="55" customFormat="true" ht="45.75" hidden="false" customHeight="true" outlineLevel="0" collapsed="false">
      <c r="A1079" s="161"/>
      <c r="B1079" s="161"/>
      <c r="C1079" s="10"/>
      <c r="D1079" s="10"/>
      <c r="E1079" s="10"/>
      <c r="F1079" s="10"/>
      <c r="G1079" s="10"/>
      <c r="H1079" s="10"/>
      <c r="I1079" s="10"/>
      <c r="J1079" s="10"/>
    </row>
    <row r="1080" s="55" customFormat="true" ht="34.5" hidden="false" customHeight="true" outlineLevel="0" collapsed="false">
      <c r="A1080" s="161"/>
      <c r="B1080" s="162"/>
      <c r="C1080" s="10"/>
      <c r="D1080" s="10"/>
      <c r="E1080" s="10"/>
      <c r="F1080" s="10"/>
      <c r="G1080" s="10"/>
      <c r="H1080" s="10"/>
      <c r="I1080" s="10"/>
      <c r="J1080" s="10"/>
      <c r="K1080" s="10"/>
      <c r="L1080" s="10"/>
      <c r="M1080" s="10"/>
      <c r="N1080" s="10"/>
      <c r="O1080" s="10"/>
      <c r="P1080" s="10"/>
      <c r="Q1080" s="10"/>
      <c r="R1080" s="10"/>
    </row>
    <row r="1081" s="55" customFormat="true" ht="26.1" hidden="false" customHeight="true" outlineLevel="0" collapsed="false">
      <c r="A1081" s="161"/>
      <c r="B1081" s="161"/>
      <c r="C1081" s="10"/>
      <c r="D1081" s="10"/>
      <c r="E1081" s="10"/>
      <c r="F1081" s="10"/>
      <c r="G1081" s="10"/>
      <c r="H1081" s="10"/>
      <c r="I1081" s="10"/>
      <c r="J1081" s="10"/>
      <c r="K1081" s="10"/>
      <c r="L1081" s="10"/>
      <c r="M1081" s="10"/>
      <c r="N1081" s="10"/>
      <c r="O1081" s="10"/>
      <c r="P1081" s="10"/>
      <c r="Q1081" s="10"/>
      <c r="R1081" s="10"/>
    </row>
    <row r="1082" s="10" customFormat="true" ht="26.1" hidden="false" customHeight="true" outlineLevel="0" collapsed="false">
      <c r="A1082" s="161"/>
      <c r="B1082" s="162"/>
    </row>
    <row r="1083" s="58" customFormat="true" ht="26.1" hidden="false" customHeight="true" outlineLevel="0" collapsed="false">
      <c r="A1083" s="161"/>
      <c r="B1083" s="162"/>
      <c r="C1083" s="10"/>
      <c r="D1083" s="10"/>
      <c r="E1083" s="10"/>
      <c r="F1083" s="10"/>
      <c r="G1083" s="10"/>
      <c r="H1083" s="10"/>
      <c r="I1083" s="10"/>
      <c r="J1083" s="10"/>
      <c r="K1083" s="10"/>
      <c r="L1083" s="10"/>
      <c r="M1083" s="10"/>
      <c r="N1083" s="10"/>
      <c r="O1083" s="10"/>
      <c r="P1083" s="10"/>
      <c r="Q1083" s="10"/>
      <c r="R1083" s="10"/>
    </row>
    <row r="1084" s="10" customFormat="true" ht="31.5" hidden="false" customHeight="true" outlineLevel="0" collapsed="false">
      <c r="A1084" s="161"/>
      <c r="B1084" s="161"/>
    </row>
    <row r="1085" s="55" customFormat="true" ht="34.5" hidden="false" customHeight="true" outlineLevel="0" collapsed="false">
      <c r="A1085" s="161"/>
      <c r="B1085" s="161"/>
      <c r="C1085" s="10"/>
      <c r="D1085" s="10"/>
      <c r="E1085" s="10"/>
      <c r="F1085" s="10"/>
      <c r="G1085" s="10"/>
      <c r="H1085" s="10"/>
      <c r="I1085" s="10"/>
      <c r="J1085" s="10"/>
      <c r="K1085" s="10"/>
      <c r="L1085" s="10"/>
      <c r="M1085" s="10"/>
      <c r="N1085" s="10"/>
      <c r="O1085" s="10"/>
      <c r="P1085" s="10"/>
      <c r="Q1085" s="10"/>
      <c r="R1085" s="10"/>
    </row>
    <row r="1086" s="55" customFormat="true" ht="33.75" hidden="false" customHeight="true" outlineLevel="0" collapsed="false">
      <c r="A1086" s="161"/>
      <c r="B1086" s="161"/>
      <c r="C1086" s="10"/>
      <c r="D1086" s="10"/>
      <c r="E1086" s="10"/>
      <c r="F1086" s="10"/>
      <c r="G1086" s="10"/>
      <c r="H1086" s="10"/>
      <c r="I1086" s="10"/>
      <c r="J1086" s="10"/>
      <c r="K1086" s="10"/>
      <c r="L1086" s="10"/>
      <c r="M1086" s="10"/>
      <c r="N1086" s="10"/>
      <c r="O1086" s="10"/>
      <c r="P1086" s="10"/>
      <c r="Q1086" s="10"/>
      <c r="R1086" s="10"/>
    </row>
    <row r="1087" s="10" customFormat="true" ht="32.25" hidden="false" customHeight="true" outlineLevel="0" collapsed="false">
      <c r="A1087" s="170"/>
      <c r="B1087" s="170"/>
      <c r="K1087" s="55"/>
      <c r="L1087" s="55"/>
      <c r="M1087" s="55"/>
      <c r="N1087" s="55"/>
      <c r="O1087" s="55"/>
      <c r="P1087" s="55"/>
      <c r="Q1087" s="55"/>
      <c r="R1087" s="55"/>
    </row>
    <row r="1088" s="10" customFormat="true" ht="37.5" hidden="false" customHeight="true" outlineLevel="0" collapsed="false">
      <c r="A1088" s="161"/>
      <c r="B1088" s="161"/>
    </row>
    <row r="1089" s="10" customFormat="true" ht="26.25" hidden="false" customHeight="true" outlineLevel="0" collapsed="false">
      <c r="A1089" s="161"/>
      <c r="B1089" s="161"/>
    </row>
    <row r="1090" s="10" customFormat="true" ht="30.75" hidden="false" customHeight="true" outlineLevel="0" collapsed="false">
      <c r="A1090" s="161"/>
      <c r="B1090" s="161"/>
    </row>
    <row r="1091" s="10" customFormat="true" ht="35.25" hidden="false" customHeight="true" outlineLevel="0" collapsed="false">
      <c r="A1091" s="162"/>
      <c r="B1091" s="162"/>
    </row>
    <row r="1092" s="10" customFormat="true" ht="24.95" hidden="false" customHeight="true" outlineLevel="0" collapsed="false">
      <c r="A1092" s="161"/>
      <c r="B1092" s="161"/>
    </row>
    <row r="1093" s="10" customFormat="true" ht="24.95" hidden="false" customHeight="true" outlineLevel="0" collapsed="false">
      <c r="A1093" s="161"/>
      <c r="B1093" s="161"/>
      <c r="K1093" s="160"/>
      <c r="L1093" s="160"/>
      <c r="M1093" s="160"/>
      <c r="N1093" s="160"/>
      <c r="O1093" s="160"/>
      <c r="P1093" s="160"/>
      <c r="Q1093" s="160"/>
      <c r="R1093" s="160"/>
    </row>
    <row r="1094" s="55" customFormat="true" ht="24.95" hidden="false" customHeight="true" outlineLevel="0" collapsed="false">
      <c r="A1094" s="161"/>
      <c r="B1094" s="161"/>
      <c r="C1094" s="10"/>
      <c r="D1094" s="10"/>
      <c r="E1094" s="10"/>
      <c r="F1094" s="10"/>
      <c r="G1094" s="10"/>
      <c r="H1094" s="10"/>
      <c r="I1094" s="10"/>
      <c r="J1094" s="10"/>
      <c r="K1094" s="10"/>
      <c r="L1094" s="10"/>
      <c r="M1094" s="10"/>
      <c r="N1094" s="10"/>
      <c r="O1094" s="10"/>
      <c r="P1094" s="10"/>
      <c r="Q1094" s="10"/>
      <c r="R1094" s="10"/>
    </row>
    <row r="1095" s="10" customFormat="true" ht="24.95" hidden="false" customHeight="true" outlineLevel="0" collapsed="false">
      <c r="A1095" s="161"/>
      <c r="B1095" s="161"/>
    </row>
    <row r="1096" s="10" customFormat="true" ht="24.95" hidden="false" customHeight="true" outlineLevel="0" collapsed="false">
      <c r="A1096" s="161"/>
      <c r="B1096" s="161"/>
    </row>
    <row r="1097" s="10" customFormat="true" ht="24.95" hidden="false" customHeight="true" outlineLevel="0" collapsed="false">
      <c r="A1097" s="161"/>
      <c r="B1097" s="161"/>
      <c r="K1097" s="111"/>
      <c r="L1097" s="111"/>
      <c r="M1097" s="111"/>
      <c r="N1097" s="111"/>
      <c r="O1097" s="111"/>
      <c r="P1097" s="111"/>
      <c r="Q1097" s="111"/>
      <c r="R1097" s="111"/>
    </row>
    <row r="1098" s="10" customFormat="true" ht="24.95" hidden="false" customHeight="true" outlineLevel="0" collapsed="false">
      <c r="A1098" s="161"/>
      <c r="B1098" s="161"/>
    </row>
    <row r="1099" s="10" customFormat="true" ht="24.95" hidden="false" customHeight="true" outlineLevel="0" collapsed="false">
      <c r="A1099" s="161"/>
      <c r="B1099" s="161"/>
    </row>
    <row r="1100" s="160" customFormat="true" ht="24.95" hidden="false" customHeight="true" outlineLevel="0" collapsed="false">
      <c r="A1100" s="161"/>
      <c r="B1100" s="161"/>
      <c r="C1100" s="10"/>
      <c r="D1100" s="10"/>
      <c r="E1100" s="10"/>
      <c r="F1100" s="10"/>
      <c r="G1100" s="10"/>
      <c r="H1100" s="10"/>
      <c r="I1100" s="10"/>
      <c r="J1100" s="10"/>
      <c r="K1100" s="10"/>
      <c r="L1100" s="10"/>
      <c r="M1100" s="10"/>
      <c r="N1100" s="10"/>
      <c r="O1100" s="10"/>
      <c r="P1100" s="10"/>
      <c r="Q1100" s="10"/>
      <c r="R1100" s="10"/>
    </row>
    <row r="1101" s="10" customFormat="true" ht="24.95" hidden="false" customHeight="true" outlineLevel="0" collapsed="false">
      <c r="A1101" s="152"/>
      <c r="B1101" s="152"/>
    </row>
    <row r="1102" s="10" customFormat="true" ht="24.95" hidden="false" customHeight="true" outlineLevel="0" collapsed="false">
      <c r="A1102" s="152"/>
      <c r="B1102" s="152"/>
    </row>
    <row r="1103" s="10" customFormat="true" ht="24.95" hidden="false" customHeight="true" outlineLevel="0" collapsed="false">
      <c r="A1103" s="187"/>
      <c r="B1103" s="187"/>
      <c r="K1103" s="160"/>
      <c r="L1103" s="160"/>
      <c r="M1103" s="160"/>
      <c r="N1103" s="160"/>
      <c r="O1103" s="160"/>
      <c r="P1103" s="160"/>
      <c r="Q1103" s="160"/>
      <c r="R1103" s="160"/>
    </row>
    <row r="1104" s="10" customFormat="true" ht="24.95" hidden="false" customHeight="true" outlineLevel="0" collapsed="false">
      <c r="A1104" s="170"/>
      <c r="B1104" s="170"/>
      <c r="S1104" s="111"/>
      <c r="T1104" s="111"/>
      <c r="U1104" s="111"/>
      <c r="V1104" s="111"/>
      <c r="W1104" s="111"/>
    </row>
    <row r="1105" s="10" customFormat="true" ht="24.95" hidden="false" customHeight="true" outlineLevel="0" collapsed="false">
      <c r="A1105" s="161"/>
      <c r="B1105" s="161"/>
    </row>
    <row r="1106" s="10" customFormat="true" ht="24.95" hidden="false" customHeight="true" outlineLevel="0" collapsed="false">
      <c r="A1106" s="161"/>
      <c r="B1106" s="161"/>
      <c r="K1106" s="111"/>
      <c r="L1106" s="111"/>
      <c r="M1106" s="111"/>
      <c r="N1106" s="111"/>
      <c r="O1106" s="111"/>
      <c r="P1106" s="111"/>
      <c r="Q1106" s="111"/>
      <c r="R1106" s="111"/>
    </row>
    <row r="1107" s="10" customFormat="true" ht="24.95" hidden="false" customHeight="true" outlineLevel="0" collapsed="false">
      <c r="A1107" s="161"/>
      <c r="B1107" s="161"/>
    </row>
    <row r="1108" s="10" customFormat="true" ht="24.95" hidden="false" customHeight="true" outlineLevel="0" collapsed="false">
      <c r="A1108" s="161"/>
      <c r="B1108" s="161"/>
      <c r="K1108" s="8" t="e">
        <f aca="false">#REF!</f>
        <v>#REF!</v>
      </c>
    </row>
    <row r="1109" s="10" customFormat="true" ht="24.95" hidden="false" customHeight="true" outlineLevel="0" collapsed="false">
      <c r="A1109" s="161"/>
      <c r="B1109" s="161"/>
    </row>
    <row r="1110" s="160" customFormat="true" ht="24.95" hidden="false" customHeight="true" outlineLevel="0" collapsed="false">
      <c r="A1110" s="185"/>
      <c r="B1110" s="185"/>
      <c r="C1110" s="10"/>
      <c r="D1110" s="10"/>
      <c r="E1110" s="10"/>
      <c r="F1110" s="10"/>
      <c r="G1110" s="10"/>
      <c r="H1110" s="10"/>
      <c r="I1110" s="10"/>
      <c r="J1110" s="10"/>
      <c r="K1110" s="10"/>
      <c r="L1110" s="10"/>
      <c r="M1110" s="10"/>
      <c r="N1110" s="10"/>
      <c r="O1110" s="10"/>
      <c r="P1110" s="10"/>
      <c r="Q1110" s="10"/>
      <c r="R1110" s="10"/>
    </row>
    <row r="1111" s="10" customFormat="true" ht="24.95" hidden="false" customHeight="true" outlineLevel="0" collapsed="false">
      <c r="A1111" s="161"/>
      <c r="B1111" s="161"/>
    </row>
    <row r="1112" s="10" customFormat="true" ht="24.95" hidden="false" customHeight="true" outlineLevel="0" collapsed="false">
      <c r="A1112" s="161"/>
      <c r="B1112" s="161"/>
    </row>
    <row r="1113" s="111" customFormat="true" ht="41.25" hidden="false" customHeight="true" outlineLevel="0" collapsed="false">
      <c r="A1113" s="161"/>
      <c r="B1113" s="161"/>
      <c r="C1113" s="10"/>
      <c r="D1113" s="10"/>
      <c r="E1113" s="10"/>
      <c r="F1113" s="10"/>
      <c r="G1113" s="10"/>
      <c r="H1113" s="10"/>
      <c r="I1113" s="10"/>
      <c r="J1113" s="10"/>
      <c r="K1113" s="10"/>
      <c r="L1113" s="10"/>
      <c r="M1113" s="10"/>
      <c r="N1113" s="10"/>
      <c r="O1113" s="10"/>
      <c r="P1113" s="10"/>
      <c r="Q1113" s="10"/>
      <c r="R1113" s="10"/>
    </row>
    <row r="1114" s="10" customFormat="true" ht="24.95" hidden="false" customHeight="true" outlineLevel="0" collapsed="false">
      <c r="A1114" s="161"/>
      <c r="B1114" s="161"/>
    </row>
    <row r="1115" s="10" customFormat="true" ht="24.95" hidden="false" customHeight="true" outlineLevel="0" collapsed="false">
      <c r="A1115" s="161"/>
      <c r="B1115" s="161"/>
    </row>
    <row r="1116" s="10" customFormat="true" ht="24.95" hidden="false" customHeight="true" outlineLevel="0" collapsed="false">
      <c r="A1116" s="161"/>
      <c r="B1116" s="161"/>
    </row>
    <row r="1117" s="10" customFormat="true" ht="24.95" hidden="false" customHeight="true" outlineLevel="0" collapsed="false">
      <c r="A1117" s="161"/>
      <c r="B1117" s="161"/>
      <c r="I1117" s="111"/>
      <c r="J1117" s="111"/>
      <c r="K1117" s="237"/>
      <c r="L1117" s="237"/>
      <c r="M1117" s="237"/>
      <c r="N1117" s="237"/>
      <c r="O1117" s="237"/>
      <c r="P1117" s="237"/>
      <c r="Q1117" s="237"/>
      <c r="R1117" s="237"/>
    </row>
    <row r="1118" s="10" customFormat="true" ht="24.95" hidden="false" customHeight="true" outlineLevel="0" collapsed="false">
      <c r="A1118" s="161"/>
      <c r="B1118" s="161"/>
    </row>
    <row r="1119" s="10" customFormat="true" ht="24.95" hidden="false" customHeight="true" outlineLevel="0" collapsed="false">
      <c r="A1119" s="161"/>
      <c r="B1119" s="161"/>
    </row>
    <row r="1120" s="10" customFormat="true" ht="24.95" hidden="false" customHeight="true" outlineLevel="0" collapsed="false">
      <c r="A1120" s="161"/>
      <c r="B1120" s="161"/>
    </row>
    <row r="1121" s="10" customFormat="true" ht="24.95" hidden="false" customHeight="true" outlineLevel="0" collapsed="false">
      <c r="A1121" s="185"/>
      <c r="B1121" s="185"/>
      <c r="C1121" s="111"/>
      <c r="D1121" s="111"/>
      <c r="E1121" s="111"/>
      <c r="F1121" s="111"/>
      <c r="G1121" s="111"/>
      <c r="H1121" s="111"/>
    </row>
    <row r="1122" s="10" customFormat="true" ht="24.95" hidden="false" customHeight="true" outlineLevel="0" collapsed="false">
      <c r="A1122" s="161"/>
      <c r="B1122" s="161"/>
    </row>
    <row r="1123" s="10" customFormat="true" ht="24.95" hidden="false" customHeight="true" outlineLevel="0" collapsed="false">
      <c r="A1123" s="161"/>
      <c r="B1123" s="161"/>
    </row>
    <row r="1124" s="237" customFormat="true" ht="24.95" hidden="false" customHeight="true" outlineLevel="0" collapsed="false">
      <c r="A1124" s="161"/>
      <c r="B1124" s="161"/>
      <c r="C1124" s="10"/>
      <c r="D1124" s="10"/>
      <c r="E1124" s="10"/>
      <c r="F1124" s="10"/>
      <c r="G1124" s="10"/>
      <c r="H1124" s="10"/>
      <c r="I1124" s="10"/>
      <c r="J1124" s="10"/>
      <c r="K1124" s="10"/>
      <c r="L1124" s="10"/>
      <c r="M1124" s="10"/>
      <c r="N1124" s="10"/>
      <c r="O1124" s="10"/>
      <c r="P1124" s="10"/>
      <c r="Q1124" s="10"/>
      <c r="R1124" s="10"/>
    </row>
    <row r="1125" s="10" customFormat="true" ht="24.95" hidden="false" customHeight="true" outlineLevel="0" collapsed="false">
      <c r="A1125" s="161"/>
      <c r="B1125" s="161"/>
    </row>
    <row r="1126" s="10" customFormat="true" ht="24.95" hidden="false" customHeight="true" outlineLevel="0" collapsed="false">
      <c r="A1126" s="161"/>
      <c r="B1126" s="161"/>
    </row>
    <row r="1127" s="10" customFormat="true" ht="24.95" hidden="false" customHeight="true" outlineLevel="0" collapsed="false">
      <c r="A1127" s="161"/>
      <c r="B1127" s="161"/>
    </row>
    <row r="1128" s="10" customFormat="true" ht="24.95" hidden="false" customHeight="true" outlineLevel="0" collapsed="false">
      <c r="A1128" s="161"/>
      <c r="B1128" s="161"/>
    </row>
    <row r="1129" s="10" customFormat="true" ht="24.95" hidden="false" customHeight="true" outlineLevel="0" collapsed="false">
      <c r="A1129" s="161"/>
      <c r="B1129" s="161"/>
    </row>
    <row r="1130" s="10" customFormat="true" ht="24.95" hidden="false" customHeight="true" outlineLevel="0" collapsed="false">
      <c r="A1130" s="161"/>
      <c r="B1130" s="161"/>
    </row>
    <row r="1131" s="10" customFormat="true" ht="24.95" hidden="false" customHeight="true" outlineLevel="0" collapsed="false">
      <c r="A1131" s="161"/>
      <c r="B1131" s="161"/>
    </row>
    <row r="1132" s="10" customFormat="true" ht="24.95" hidden="false" customHeight="true" outlineLevel="0" collapsed="false">
      <c r="A1132" s="161"/>
      <c r="B1132" s="161"/>
    </row>
    <row r="1133" s="10" customFormat="true" ht="24.95" hidden="false" customHeight="true" outlineLevel="0" collapsed="false">
      <c r="A1133" s="161"/>
      <c r="B1133" s="161"/>
    </row>
    <row r="1134" s="10" customFormat="true" ht="24.95" hidden="false" customHeight="true" outlineLevel="0" collapsed="false">
      <c r="A1134" s="161"/>
      <c r="B1134" s="161"/>
    </row>
    <row r="1135" s="10" customFormat="true" ht="24.95" hidden="false" customHeight="true" outlineLevel="0" collapsed="false">
      <c r="A1135" s="161"/>
      <c r="B1135" s="161"/>
    </row>
    <row r="1136" s="10" customFormat="true" ht="24.95" hidden="false" customHeight="true" outlineLevel="0" collapsed="false">
      <c r="A1136" s="161"/>
      <c r="B1136" s="161"/>
    </row>
    <row r="1137" s="10" customFormat="true" ht="24.95" hidden="false" customHeight="true" outlineLevel="0" collapsed="false">
      <c r="A1137" s="161"/>
      <c r="B1137" s="161"/>
    </row>
    <row r="1138" s="10" customFormat="true" ht="24.95" hidden="false" customHeight="true" outlineLevel="0" collapsed="false">
      <c r="A1138" s="161"/>
      <c r="B1138" s="161"/>
    </row>
    <row r="1139" s="10" customFormat="true" ht="24.95" hidden="false" customHeight="true" outlineLevel="0" collapsed="false">
      <c r="A1139" s="161"/>
      <c r="B1139" s="161"/>
    </row>
    <row r="1140" s="10" customFormat="true" ht="24.95" hidden="false" customHeight="true" outlineLevel="0" collapsed="false">
      <c r="A1140" s="161"/>
      <c r="B1140" s="161"/>
    </row>
    <row r="1141" s="10" customFormat="true" ht="24.95" hidden="false" customHeight="true" outlineLevel="0" collapsed="false">
      <c r="A1141" s="161"/>
      <c r="B1141" s="161"/>
    </row>
    <row r="1142" s="10" customFormat="true" ht="24.95" hidden="false" customHeight="true" outlineLevel="0" collapsed="false">
      <c r="A1142" s="161"/>
      <c r="B1142" s="161"/>
    </row>
    <row r="1143" s="10" customFormat="true" ht="24.95" hidden="false" customHeight="true" outlineLevel="0" collapsed="false">
      <c r="A1143" s="161"/>
      <c r="B1143" s="161"/>
    </row>
    <row r="1144" s="10" customFormat="true" ht="24.95" hidden="false" customHeight="true" outlineLevel="0" collapsed="false">
      <c r="A1144" s="161"/>
      <c r="B1144" s="161"/>
    </row>
    <row r="1145" s="10" customFormat="true" ht="24.95" hidden="false" customHeight="true" outlineLevel="0" collapsed="false">
      <c r="A1145" s="161"/>
      <c r="B1145" s="161"/>
    </row>
    <row r="1146" s="10" customFormat="true" ht="24.95" hidden="false" customHeight="true" outlineLevel="0" collapsed="false">
      <c r="A1146" s="161"/>
      <c r="B1146" s="161"/>
    </row>
    <row r="1147" s="10" customFormat="true" ht="24.95" hidden="false" customHeight="true" outlineLevel="0" collapsed="false">
      <c r="A1147" s="161"/>
      <c r="B1147" s="161"/>
    </row>
    <row r="1148" s="10" customFormat="true" ht="24.95" hidden="false" customHeight="true" outlineLevel="0" collapsed="false">
      <c r="A1148" s="161"/>
      <c r="B1148" s="161"/>
    </row>
    <row r="1149" s="10" customFormat="true" ht="24.95" hidden="false" customHeight="true" outlineLevel="0" collapsed="false">
      <c r="A1149" s="161"/>
      <c r="B1149" s="161"/>
    </row>
    <row r="1150" s="10" customFormat="true" ht="24.95" hidden="false" customHeight="true" outlineLevel="0" collapsed="false">
      <c r="A1150" s="161"/>
      <c r="B1150" s="161"/>
    </row>
    <row r="1151" s="10" customFormat="true" ht="24.95" hidden="false" customHeight="true" outlineLevel="0" collapsed="false">
      <c r="A1151" s="161"/>
      <c r="B1151" s="161"/>
    </row>
    <row r="1152" s="10" customFormat="true" ht="24.95" hidden="false" customHeight="true" outlineLevel="0" collapsed="false">
      <c r="A1152" s="161"/>
      <c r="B1152" s="161"/>
    </row>
    <row r="1153" s="10" customFormat="true" ht="24.95" hidden="false" customHeight="true" outlineLevel="0" collapsed="false">
      <c r="A1153" s="161"/>
      <c r="B1153" s="161"/>
    </row>
    <row r="1154" s="10" customFormat="true" ht="24.95" hidden="false" customHeight="true" outlineLevel="0" collapsed="false">
      <c r="A1154" s="161"/>
      <c r="B1154" s="161"/>
    </row>
    <row r="1155" s="10" customFormat="true" ht="24.95" hidden="false" customHeight="true" outlineLevel="0" collapsed="false">
      <c r="A1155" s="161"/>
      <c r="B1155" s="161"/>
    </row>
    <row r="1156" s="10" customFormat="true" ht="24.95" hidden="false" customHeight="true" outlineLevel="0" collapsed="false">
      <c r="A1156" s="161"/>
      <c r="B1156" s="161"/>
    </row>
    <row r="1157" s="10" customFormat="true" ht="24.95" hidden="false" customHeight="true" outlineLevel="0" collapsed="false">
      <c r="A1157" s="161"/>
      <c r="B1157" s="161"/>
    </row>
    <row r="1158" s="10" customFormat="true" ht="24.95" hidden="false" customHeight="true" outlineLevel="0" collapsed="false">
      <c r="A1158" s="161"/>
      <c r="B1158" s="161"/>
    </row>
    <row r="1159" s="10" customFormat="true" ht="24.95" hidden="false" customHeight="true" outlineLevel="0" collapsed="false">
      <c r="A1159" s="161"/>
      <c r="B1159" s="161"/>
    </row>
    <row r="1160" s="10" customFormat="true" ht="24.95" hidden="false" customHeight="true" outlineLevel="0" collapsed="false">
      <c r="A1160" s="161"/>
      <c r="B1160" s="161"/>
    </row>
    <row r="1161" s="10" customFormat="true" ht="24.95" hidden="false" customHeight="true" outlineLevel="0" collapsed="false">
      <c r="A1161" s="161"/>
      <c r="B1161" s="161"/>
    </row>
    <row r="1162" s="10" customFormat="true" ht="24.95" hidden="false" customHeight="true" outlineLevel="0" collapsed="false">
      <c r="A1162" s="161"/>
      <c r="B1162" s="161"/>
    </row>
    <row r="1163" s="10" customFormat="true" ht="24.95" hidden="false" customHeight="true" outlineLevel="0" collapsed="false">
      <c r="A1163" s="161"/>
      <c r="B1163" s="161"/>
    </row>
    <row r="1164" s="10" customFormat="true" ht="24.95" hidden="false" customHeight="true" outlineLevel="0" collapsed="false">
      <c r="A1164" s="161"/>
      <c r="B1164" s="161"/>
    </row>
    <row r="1165" s="10" customFormat="true" ht="24.95" hidden="false" customHeight="true" outlineLevel="0" collapsed="false">
      <c r="A1165" s="161"/>
      <c r="B1165" s="161"/>
    </row>
    <row r="1166" s="10" customFormat="true" ht="24.95" hidden="false" customHeight="true" outlineLevel="0" collapsed="false">
      <c r="A1166" s="161"/>
      <c r="B1166" s="161"/>
    </row>
    <row r="1167" s="10" customFormat="true" ht="24.95" hidden="false" customHeight="true" outlineLevel="0" collapsed="false">
      <c r="A1167" s="161"/>
      <c r="B1167" s="161"/>
    </row>
    <row r="1168" s="10" customFormat="true" ht="24.95" hidden="false" customHeight="true" outlineLevel="0" collapsed="false">
      <c r="A1168" s="161"/>
      <c r="B1168" s="161"/>
    </row>
    <row r="1169" s="10" customFormat="true" ht="24.95" hidden="false" customHeight="true" outlineLevel="0" collapsed="false">
      <c r="A1169" s="161"/>
      <c r="B1169" s="161"/>
    </row>
    <row r="1170" s="10" customFormat="true" ht="24.95" hidden="false" customHeight="true" outlineLevel="0" collapsed="false">
      <c r="A1170" s="161"/>
      <c r="B1170" s="161"/>
    </row>
    <row r="1171" s="10" customFormat="true" ht="24.95" hidden="false" customHeight="true" outlineLevel="0" collapsed="false">
      <c r="A1171" s="161"/>
      <c r="B1171" s="161"/>
    </row>
    <row r="1172" s="10" customFormat="true" ht="24.95" hidden="false" customHeight="true" outlineLevel="0" collapsed="false">
      <c r="A1172" s="161"/>
      <c r="B1172" s="161"/>
    </row>
    <row r="1173" s="10" customFormat="true" ht="24.95" hidden="false" customHeight="true" outlineLevel="0" collapsed="false">
      <c r="A1173" s="161"/>
      <c r="B1173" s="161"/>
    </row>
    <row r="1174" s="10" customFormat="true" ht="24.95" hidden="false" customHeight="true" outlineLevel="0" collapsed="false">
      <c r="A1174" s="161"/>
      <c r="B1174" s="161"/>
    </row>
    <row r="1175" s="10" customFormat="true" ht="24.95" hidden="false" customHeight="true" outlineLevel="0" collapsed="false">
      <c r="A1175" s="161"/>
      <c r="B1175" s="161"/>
    </row>
    <row r="1176" s="10" customFormat="true" ht="24.95" hidden="false" customHeight="true" outlineLevel="0" collapsed="false">
      <c r="A1176" s="161"/>
      <c r="B1176" s="161"/>
    </row>
    <row r="1177" s="10" customFormat="true" ht="24.95" hidden="false" customHeight="true" outlineLevel="0" collapsed="false">
      <c r="A1177" s="161"/>
      <c r="B1177" s="161"/>
    </row>
    <row r="1178" s="10" customFormat="true" ht="24.95" hidden="false" customHeight="true" outlineLevel="0" collapsed="false">
      <c r="A1178" s="161"/>
      <c r="B1178" s="161"/>
    </row>
    <row r="1179" s="10" customFormat="true" ht="24.95" hidden="false" customHeight="true" outlineLevel="0" collapsed="false">
      <c r="A1179" s="161"/>
      <c r="B1179" s="161"/>
    </row>
    <row r="1180" s="10" customFormat="true" ht="24.95" hidden="false" customHeight="true" outlineLevel="0" collapsed="false">
      <c r="A1180" s="161"/>
      <c r="B1180" s="161"/>
    </row>
    <row r="1181" s="10" customFormat="true" ht="24.95" hidden="false" customHeight="true" outlineLevel="0" collapsed="false">
      <c r="A1181" s="161"/>
      <c r="B1181" s="161"/>
    </row>
    <row r="1182" s="10" customFormat="true" ht="24.95" hidden="false" customHeight="true" outlineLevel="0" collapsed="false">
      <c r="A1182" s="161"/>
      <c r="B1182" s="161"/>
    </row>
    <row r="1183" s="10" customFormat="true" ht="24.95" hidden="false" customHeight="true" outlineLevel="0" collapsed="false">
      <c r="A1183" s="161"/>
      <c r="B1183" s="161"/>
    </row>
    <row r="1184" s="10" customFormat="true" ht="24.95" hidden="false" customHeight="true" outlineLevel="0" collapsed="false">
      <c r="A1184" s="161"/>
      <c r="B1184" s="161"/>
      <c r="K1184" s="8" t="e">
        <f aca="false">#REF!</f>
        <v>#REF!</v>
      </c>
    </row>
    <row r="1185" s="10" customFormat="true" ht="24.95" hidden="false" customHeight="true" outlineLevel="0" collapsed="false">
      <c r="A1185" s="161"/>
      <c r="B1185" s="161"/>
    </row>
    <row r="1186" s="10" customFormat="true" ht="24.95" hidden="false" customHeight="true" outlineLevel="0" collapsed="false">
      <c r="A1186" s="161"/>
      <c r="B1186" s="161"/>
      <c r="K1186" s="8" t="e">
        <f aca="false">#REF!+K146+K226+K299+K381+K451+K545+K623+K709+K790+K879+K948+K1023+K1108+K1184</f>
        <v>#REF!</v>
      </c>
    </row>
    <row r="1187" s="10" customFormat="true" ht="24.95" hidden="false" customHeight="true" outlineLevel="0" collapsed="false">
      <c r="A1187" s="161"/>
      <c r="B1187" s="161"/>
      <c r="K1187" s="8" t="e">
        <f aca="false">K1186/15</f>
        <v>#REF!</v>
      </c>
    </row>
    <row r="1188" s="10" customFormat="true" ht="24.95" hidden="false" customHeight="true" outlineLevel="0" collapsed="false">
      <c r="A1188" s="161"/>
      <c r="B1188" s="161"/>
    </row>
    <row r="1189" s="10" customFormat="true" ht="24.95" hidden="false" customHeight="true" outlineLevel="0" collapsed="false">
      <c r="A1189" s="161"/>
      <c r="B1189" s="161"/>
    </row>
    <row r="1190" s="10" customFormat="true" ht="24.95" hidden="false" customHeight="true" outlineLevel="0" collapsed="false">
      <c r="A1190" s="161"/>
      <c r="B1190" s="161"/>
    </row>
    <row r="1191" s="10" customFormat="true" ht="24.95" hidden="false" customHeight="true" outlineLevel="0" collapsed="false">
      <c r="A1191" s="240"/>
      <c r="B1191" s="240"/>
    </row>
    <row r="1192" s="10" customFormat="true" ht="24.95" hidden="false" customHeight="true" outlineLevel="0" collapsed="false">
      <c r="A1192" s="240"/>
      <c r="B1192" s="240"/>
    </row>
    <row r="1193" s="10" customFormat="true" ht="30" hidden="false" customHeight="true" outlineLevel="0" collapsed="false">
      <c r="A1193" s="240"/>
      <c r="B1193" s="240"/>
    </row>
    <row r="1194" s="10" customFormat="true" ht="24.95" hidden="false" customHeight="true" outlineLevel="0" collapsed="false">
      <c r="A1194" s="152"/>
      <c r="B1194" s="152"/>
    </row>
    <row r="1195" s="10" customFormat="true" ht="24.95" hidden="false" customHeight="true" outlineLevel="0" collapsed="false">
      <c r="A1195" s="187"/>
      <c r="B1195" s="187"/>
    </row>
    <row r="1196" s="10" customFormat="true" ht="24.95" hidden="false" customHeight="true" outlineLevel="0" collapsed="false">
      <c r="A1196" s="170"/>
      <c r="B1196" s="170"/>
    </row>
    <row r="1197" s="10" customFormat="true" ht="24.95" hidden="false" customHeight="true" outlineLevel="0" collapsed="false">
      <c r="A1197" s="161"/>
      <c r="B1197" s="161"/>
    </row>
    <row r="1198" s="10" customFormat="true" ht="24.95" hidden="false" customHeight="true" outlineLevel="0" collapsed="false">
      <c r="A1198" s="161"/>
      <c r="B1198" s="161"/>
      <c r="C1198" s="10" t="n">
        <v>100</v>
      </c>
      <c r="D1198" s="10" t="n">
        <v>6.1</v>
      </c>
      <c r="E1198" s="10" t="n">
        <v>10.5</v>
      </c>
      <c r="F1198" s="10" t="n">
        <v>9.8</v>
      </c>
      <c r="G1198" s="10" t="n">
        <v>158</v>
      </c>
    </row>
    <row r="1199" s="10" customFormat="true" ht="24.95" hidden="false" customHeight="true" outlineLevel="0" collapsed="false">
      <c r="A1199" s="161"/>
      <c r="B1199" s="161"/>
    </row>
    <row r="1200" s="10" customFormat="true" ht="24.95" hidden="false" customHeight="true" outlineLevel="0" collapsed="false">
      <c r="A1200" s="161"/>
      <c r="B1200" s="161"/>
    </row>
    <row r="1201" s="10" customFormat="true" ht="24.95" hidden="false" customHeight="true" outlineLevel="0" collapsed="false">
      <c r="A1201" s="161"/>
      <c r="B1201" s="161"/>
    </row>
    <row r="1202" s="10" customFormat="true" ht="24.95" hidden="false" customHeight="true" outlineLevel="0" collapsed="false">
      <c r="A1202" s="161"/>
      <c r="B1202" s="161"/>
    </row>
    <row r="1203" s="10" customFormat="true" ht="30" hidden="false" customHeight="true" outlineLevel="0" collapsed="false">
      <c r="A1203" s="161"/>
      <c r="B1203" s="161"/>
    </row>
    <row r="1204" s="10" customFormat="true" ht="30" hidden="false" customHeight="true" outlineLevel="0" collapsed="false">
      <c r="A1204" s="161"/>
      <c r="B1204" s="161"/>
    </row>
    <row r="1205" s="10" customFormat="true" ht="30" hidden="false" customHeight="true" outlineLevel="0" collapsed="false">
      <c r="A1205" s="161"/>
      <c r="B1205" s="161"/>
    </row>
    <row r="1206" s="10" customFormat="true" ht="30" hidden="false" customHeight="true" outlineLevel="0" collapsed="false">
      <c r="A1206" s="161"/>
      <c r="B1206" s="161"/>
    </row>
    <row r="1207" s="10" customFormat="true" ht="30" hidden="false" customHeight="true" outlineLevel="0" collapsed="false">
      <c r="A1207" s="161"/>
      <c r="B1207" s="161"/>
    </row>
    <row r="1208" s="10" customFormat="true" ht="30" hidden="false" customHeight="true" outlineLevel="0" collapsed="false">
      <c r="A1208" s="161"/>
      <c r="B1208" s="161"/>
    </row>
    <row r="1209" s="10" customFormat="true" ht="30" hidden="false" customHeight="true" outlineLevel="0" collapsed="false">
      <c r="A1209" s="161"/>
      <c r="B1209" s="161"/>
    </row>
    <row r="1210" s="10" customFormat="true" ht="30" hidden="false" customHeight="true" outlineLevel="0" collapsed="false">
      <c r="A1210" s="161"/>
      <c r="B1210" s="161"/>
    </row>
    <row r="1211" s="10" customFormat="true" ht="30" hidden="false" customHeight="true" outlineLevel="0" collapsed="false">
      <c r="A1211" s="161"/>
      <c r="B1211" s="161"/>
    </row>
    <row r="1212" s="10" customFormat="true" ht="30" hidden="false" customHeight="true" outlineLevel="0" collapsed="false">
      <c r="A1212" s="161"/>
      <c r="B1212" s="161"/>
    </row>
    <row r="1213" s="10" customFormat="true" ht="30" hidden="false" customHeight="true" outlineLevel="0" collapsed="false">
      <c r="A1213" s="161"/>
      <c r="B1213" s="161"/>
    </row>
    <row r="1214" s="10" customFormat="true" ht="30" hidden="false" customHeight="true" outlineLevel="0" collapsed="false">
      <c r="A1214" s="161"/>
      <c r="B1214" s="161"/>
    </row>
    <row r="1215" s="10" customFormat="true" ht="46.5" hidden="false" customHeight="true" outlineLevel="0" collapsed="false">
      <c r="A1215" s="161"/>
      <c r="B1215" s="161"/>
    </row>
    <row r="1216" s="10" customFormat="true" ht="30" hidden="false" customHeight="true" outlineLevel="0" collapsed="false">
      <c r="A1216" s="161"/>
      <c r="B1216" s="161"/>
    </row>
    <row r="1217" s="10" customFormat="true" ht="30" hidden="false" customHeight="true" outlineLevel="0" collapsed="false">
      <c r="A1217" s="161"/>
      <c r="B1217" s="161"/>
    </row>
    <row r="1218" s="10" customFormat="true" ht="30" hidden="false" customHeight="true" outlineLevel="0" collapsed="false">
      <c r="A1218" s="161"/>
      <c r="B1218" s="161"/>
    </row>
    <row r="1219" s="10" customFormat="true" ht="30" hidden="false" customHeight="true" outlineLevel="0" collapsed="false">
      <c r="A1219" s="161"/>
      <c r="B1219" s="161"/>
    </row>
    <row r="1220" s="10" customFormat="true" ht="30" hidden="false" customHeight="true" outlineLevel="0" collapsed="false">
      <c r="A1220" s="161"/>
      <c r="B1220" s="161"/>
    </row>
    <row r="1221" s="10" customFormat="true" ht="30" hidden="false" customHeight="true" outlineLevel="0" collapsed="false">
      <c r="A1221" s="161"/>
      <c r="B1221" s="161"/>
    </row>
    <row r="1222" s="10" customFormat="true" ht="30" hidden="false" customHeight="true" outlineLevel="0" collapsed="false">
      <c r="A1222" s="161"/>
      <c r="B1222" s="161"/>
    </row>
    <row r="1223" s="10" customFormat="true" ht="30" hidden="false" customHeight="true" outlineLevel="0" collapsed="false">
      <c r="A1223" s="161"/>
      <c r="B1223" s="161"/>
    </row>
    <row r="1224" s="10" customFormat="true" ht="30" hidden="false" customHeight="true" outlineLevel="0" collapsed="false">
      <c r="A1224" s="161"/>
      <c r="B1224" s="161"/>
    </row>
    <row r="1225" s="10" customFormat="true" ht="30" hidden="false" customHeight="true" outlineLevel="0" collapsed="false">
      <c r="A1225" s="161"/>
      <c r="B1225" s="161"/>
      <c r="I1225" s="111"/>
      <c r="J1225" s="111"/>
      <c r="K1225" s="111"/>
      <c r="L1225" s="111"/>
      <c r="M1225" s="111"/>
      <c r="N1225" s="111"/>
      <c r="O1225" s="111"/>
      <c r="P1225" s="111"/>
      <c r="Q1225" s="111"/>
      <c r="R1225" s="111"/>
    </row>
    <row r="1226" s="10" customFormat="true" ht="30" hidden="false" customHeight="true" outlineLevel="0" collapsed="false">
      <c r="A1226" s="161"/>
      <c r="B1226" s="161"/>
    </row>
    <row r="1227" s="10" customFormat="true" ht="45.75" hidden="false" customHeight="true" outlineLevel="0" collapsed="false">
      <c r="A1227" s="161"/>
      <c r="B1227" s="161"/>
    </row>
    <row r="1228" s="10" customFormat="true" ht="30" hidden="false" customHeight="true" outlineLevel="0" collapsed="false">
      <c r="A1228" s="161"/>
      <c r="B1228" s="161"/>
    </row>
    <row r="1229" s="10" customFormat="true" ht="30" hidden="false" customHeight="true" outlineLevel="0" collapsed="false">
      <c r="A1229" s="185"/>
      <c r="B1229" s="185"/>
      <c r="C1229" s="111"/>
      <c r="D1229" s="111"/>
      <c r="E1229" s="111"/>
      <c r="F1229" s="111"/>
      <c r="G1229" s="111"/>
      <c r="H1229" s="111"/>
    </row>
    <row r="1230" s="10" customFormat="true" ht="30" hidden="false" customHeight="true" outlineLevel="0" collapsed="false">
      <c r="A1230" s="161"/>
      <c r="B1230" s="161"/>
    </row>
    <row r="1231" s="10" customFormat="true" ht="30" hidden="false" customHeight="true" outlineLevel="0" collapsed="false">
      <c r="A1231" s="161"/>
      <c r="B1231" s="161"/>
    </row>
    <row r="1232" s="111" customFormat="true" ht="30" hidden="false" customHeight="true" outlineLevel="0" collapsed="false">
      <c r="A1232" s="161"/>
      <c r="B1232" s="161"/>
      <c r="C1232" s="10"/>
      <c r="D1232" s="10"/>
      <c r="E1232" s="10"/>
      <c r="F1232" s="10"/>
      <c r="G1232" s="10"/>
      <c r="H1232" s="10"/>
      <c r="I1232" s="10"/>
      <c r="J1232" s="10"/>
      <c r="K1232" s="10"/>
      <c r="L1232" s="10"/>
      <c r="M1232" s="10"/>
      <c r="N1232" s="10"/>
      <c r="O1232" s="10"/>
      <c r="P1232" s="10"/>
      <c r="Q1232" s="10"/>
      <c r="R1232" s="10"/>
    </row>
    <row r="1233" s="10" customFormat="true" ht="30" hidden="false" customHeight="true" outlineLevel="0" collapsed="false">
      <c r="A1233" s="161"/>
      <c r="B1233" s="161"/>
    </row>
    <row r="1234" s="10" customFormat="true" ht="30" hidden="false" customHeight="true" outlineLevel="0" collapsed="false">
      <c r="A1234" s="161"/>
      <c r="B1234" s="161"/>
    </row>
    <row r="1235" s="10" customFormat="true" ht="30" hidden="false" customHeight="true" outlineLevel="0" collapsed="false">
      <c r="A1235" s="161"/>
      <c r="B1235" s="161"/>
    </row>
    <row r="1236" s="10" customFormat="true" ht="30" hidden="false" customHeight="true" outlineLevel="0" collapsed="false">
      <c r="A1236" s="161"/>
      <c r="B1236" s="161"/>
    </row>
    <row r="1237" s="10" customFormat="true" ht="30" hidden="false" customHeight="true" outlineLevel="0" collapsed="false">
      <c r="A1237" s="161"/>
      <c r="B1237" s="161"/>
    </row>
    <row r="1238" s="10" customFormat="true" ht="30" hidden="false" customHeight="true" outlineLevel="0" collapsed="false">
      <c r="A1238" s="161"/>
      <c r="B1238" s="161"/>
    </row>
    <row r="1239" s="10" customFormat="true" ht="30" hidden="false" customHeight="true" outlineLevel="0" collapsed="false">
      <c r="A1239" s="161"/>
      <c r="B1239" s="161"/>
    </row>
    <row r="1240" s="10" customFormat="true" ht="30" hidden="false" customHeight="true" outlineLevel="0" collapsed="false">
      <c r="A1240" s="161"/>
      <c r="B1240" s="161"/>
    </row>
    <row r="1241" s="10" customFormat="true" ht="30" hidden="false" customHeight="true" outlineLevel="0" collapsed="false">
      <c r="A1241" s="161"/>
      <c r="B1241" s="161"/>
    </row>
    <row r="1242" s="10" customFormat="true" ht="30" hidden="false" customHeight="true" outlineLevel="0" collapsed="false">
      <c r="A1242" s="161"/>
      <c r="B1242" s="161"/>
    </row>
    <row r="1243" s="10" customFormat="true" ht="30" hidden="false" customHeight="true" outlineLevel="0" collapsed="false">
      <c r="A1243" s="161"/>
      <c r="B1243" s="161"/>
    </row>
    <row r="1244" s="10" customFormat="true" ht="30" hidden="false" customHeight="true" outlineLevel="0" collapsed="false">
      <c r="A1244" s="161"/>
      <c r="B1244" s="161"/>
    </row>
    <row r="1245" s="10" customFormat="true" ht="30" hidden="false" customHeight="true" outlineLevel="0" collapsed="false">
      <c r="A1245" s="161"/>
      <c r="B1245" s="161"/>
    </row>
    <row r="1246" s="10" customFormat="true" ht="30" hidden="false" customHeight="true" outlineLevel="0" collapsed="false">
      <c r="A1246" s="161"/>
      <c r="B1246" s="161"/>
    </row>
    <row r="1247" s="10" customFormat="true" ht="30" hidden="false" customHeight="true" outlineLevel="0" collapsed="false">
      <c r="A1247" s="161"/>
      <c r="B1247" s="161"/>
    </row>
    <row r="1248" s="10" customFormat="true" ht="30" hidden="false" customHeight="true" outlineLevel="0" collapsed="false">
      <c r="A1248" s="161"/>
      <c r="B1248" s="161"/>
    </row>
    <row r="1249" s="10" customFormat="true" ht="30" hidden="false" customHeight="true" outlineLevel="0" collapsed="false">
      <c r="A1249" s="161"/>
      <c r="B1249" s="161"/>
    </row>
    <row r="1250" s="10" customFormat="true" ht="47.25" hidden="false" customHeight="true" outlineLevel="0" collapsed="false">
      <c r="A1250" s="161"/>
      <c r="B1250" s="161"/>
    </row>
    <row r="1251" s="10" customFormat="true" ht="30" hidden="false" customHeight="true" outlineLevel="0" collapsed="false">
      <c r="A1251" s="161"/>
      <c r="B1251" s="161"/>
    </row>
    <row r="1252" s="10" customFormat="true" ht="30" hidden="false" customHeight="true" outlineLevel="0" collapsed="false">
      <c r="A1252" s="161"/>
      <c r="B1252" s="161"/>
    </row>
    <row r="1253" s="10" customFormat="true" ht="30" hidden="false" customHeight="true" outlineLevel="0" collapsed="false">
      <c r="A1253" s="161"/>
      <c r="B1253" s="161"/>
    </row>
    <row r="1254" s="10" customFormat="true" ht="30" hidden="false" customHeight="true" outlineLevel="0" collapsed="false">
      <c r="A1254" s="161"/>
      <c r="B1254" s="161"/>
    </row>
    <row r="1255" s="10" customFormat="true" ht="30" hidden="false" customHeight="true" outlineLevel="0" collapsed="false">
      <c r="A1255" s="161"/>
      <c r="B1255" s="161"/>
    </row>
    <row r="1256" s="10" customFormat="true" ht="30" hidden="false" customHeight="true" outlineLevel="0" collapsed="false">
      <c r="A1256" s="161"/>
      <c r="B1256" s="161"/>
    </row>
    <row r="1257" s="10" customFormat="true" ht="30" hidden="false" customHeight="true" outlineLevel="0" collapsed="false">
      <c r="A1257" s="161"/>
      <c r="B1257" s="161"/>
    </row>
    <row r="1258" s="10" customFormat="true" ht="30" hidden="false" customHeight="true" outlineLevel="0" collapsed="false">
      <c r="A1258" s="161"/>
      <c r="B1258" s="161"/>
      <c r="K1258" s="160"/>
      <c r="L1258" s="160"/>
      <c r="M1258" s="160"/>
      <c r="N1258" s="160"/>
      <c r="O1258" s="160"/>
      <c r="P1258" s="160"/>
      <c r="Q1258" s="160"/>
      <c r="R1258" s="160"/>
    </row>
    <row r="1259" s="10" customFormat="true" ht="30" hidden="false" customHeight="true" outlineLevel="0" collapsed="false">
      <c r="A1259" s="161"/>
      <c r="B1259" s="161"/>
    </row>
    <row r="1260" s="10" customFormat="true" ht="30" hidden="false" customHeight="true" outlineLevel="0" collapsed="false">
      <c r="A1260" s="161"/>
      <c r="B1260" s="161"/>
    </row>
    <row r="1261" s="10" customFormat="true" ht="30" hidden="false" customHeight="true" outlineLevel="0" collapsed="false">
      <c r="A1261" s="161"/>
      <c r="B1261" s="161"/>
    </row>
    <row r="1262" s="10" customFormat="true" ht="30" hidden="false" customHeight="true" outlineLevel="0" collapsed="false">
      <c r="A1262" s="212"/>
      <c r="B1262" s="212"/>
    </row>
    <row r="1263" s="10" customFormat="true" ht="30" hidden="false" customHeight="true" outlineLevel="0" collapsed="false">
      <c r="A1263" s="161"/>
      <c r="B1263" s="161"/>
    </row>
    <row r="1264" s="10" customFormat="true" ht="30" hidden="false" customHeight="true" outlineLevel="0" collapsed="false">
      <c r="A1264" s="161"/>
      <c r="B1264" s="161"/>
    </row>
    <row r="1265" s="160" customFormat="true" ht="30" hidden="false" customHeight="true" outlineLevel="0" collapsed="false">
      <c r="A1265" s="161"/>
      <c r="B1265" s="161"/>
      <c r="C1265" s="10"/>
      <c r="D1265" s="10"/>
      <c r="E1265" s="10"/>
      <c r="F1265" s="10"/>
      <c r="G1265" s="10"/>
      <c r="H1265" s="10"/>
      <c r="I1265" s="10"/>
      <c r="J1265" s="10"/>
      <c r="K1265" s="10"/>
      <c r="L1265" s="10"/>
      <c r="M1265" s="10"/>
      <c r="N1265" s="10"/>
      <c r="O1265" s="10"/>
      <c r="P1265" s="10"/>
      <c r="Q1265" s="10"/>
      <c r="R1265" s="10"/>
    </row>
    <row r="1266" s="10" customFormat="true" ht="30" hidden="false" customHeight="true" outlineLevel="0" collapsed="false">
      <c r="A1266" s="161"/>
      <c r="B1266" s="161"/>
    </row>
    <row r="1267" s="10" customFormat="true" ht="30" hidden="false" customHeight="true" outlineLevel="0" collapsed="false">
      <c r="A1267" s="161"/>
      <c r="B1267" s="161"/>
    </row>
    <row r="1268" s="10" customFormat="true" ht="30" hidden="false" customHeight="true" outlineLevel="0" collapsed="false">
      <c r="A1268" s="161"/>
      <c r="B1268" s="161"/>
    </row>
    <row r="1269" s="10" customFormat="true" ht="30" hidden="false" customHeight="true" outlineLevel="0" collapsed="false">
      <c r="A1269" s="161"/>
      <c r="B1269" s="161"/>
      <c r="I1269" s="111"/>
      <c r="J1269" s="111"/>
      <c r="K1269" s="111"/>
      <c r="L1269" s="111"/>
      <c r="M1269" s="111"/>
      <c r="N1269" s="111"/>
      <c r="O1269" s="111"/>
      <c r="P1269" s="111"/>
      <c r="Q1269" s="111"/>
      <c r="R1269" s="111"/>
    </row>
    <row r="1270" s="10" customFormat="true" ht="30" hidden="false" customHeight="true" outlineLevel="0" collapsed="false">
      <c r="A1270" s="161"/>
      <c r="B1270" s="161"/>
    </row>
    <row r="1271" s="10" customFormat="true" ht="30" hidden="false" customHeight="true" outlineLevel="0" collapsed="false">
      <c r="A1271" s="161"/>
      <c r="B1271" s="161"/>
    </row>
    <row r="1272" s="10" customFormat="true" ht="30" hidden="false" customHeight="true" outlineLevel="0" collapsed="false">
      <c r="A1272" s="161"/>
      <c r="B1272" s="161"/>
    </row>
    <row r="1273" s="10" customFormat="true" ht="30" hidden="false" customHeight="true" outlineLevel="0" collapsed="false">
      <c r="A1273" s="185"/>
      <c r="B1273" s="185"/>
      <c r="C1273" s="111"/>
      <c r="D1273" s="111"/>
      <c r="E1273" s="111"/>
      <c r="F1273" s="111"/>
      <c r="G1273" s="111"/>
      <c r="H1273" s="111"/>
    </row>
    <row r="1274" s="10" customFormat="true" ht="30" hidden="false" customHeight="true" outlineLevel="0" collapsed="false">
      <c r="A1274" s="161"/>
      <c r="B1274" s="161"/>
    </row>
    <row r="1275" s="10" customFormat="true" ht="30" hidden="false" customHeight="true" outlineLevel="0" collapsed="false">
      <c r="A1275" s="161"/>
      <c r="B1275" s="161"/>
    </row>
    <row r="1276" s="111" customFormat="true" ht="30" hidden="false" customHeight="true" outlineLevel="0" collapsed="false">
      <c r="A1276" s="241"/>
      <c r="B1276" s="241"/>
      <c r="C1276" s="10"/>
      <c r="D1276" s="10"/>
      <c r="E1276" s="10"/>
      <c r="F1276" s="10"/>
      <c r="G1276" s="10"/>
      <c r="H1276" s="10"/>
      <c r="I1276" s="10"/>
      <c r="J1276" s="10"/>
      <c r="K1276" s="10"/>
      <c r="L1276" s="10"/>
      <c r="M1276" s="10"/>
      <c r="N1276" s="10"/>
      <c r="O1276" s="10"/>
      <c r="P1276" s="10"/>
      <c r="Q1276" s="10"/>
      <c r="R1276" s="10"/>
    </row>
    <row r="1277" s="10" customFormat="true" ht="30" hidden="false" customHeight="true" outlineLevel="0" collapsed="false">
      <c r="A1277" s="241"/>
      <c r="B1277" s="241"/>
      <c r="I1277" s="111"/>
      <c r="J1277" s="111"/>
      <c r="K1277" s="111"/>
      <c r="L1277" s="111"/>
      <c r="M1277" s="111"/>
      <c r="N1277" s="111"/>
      <c r="O1277" s="111"/>
      <c r="P1277" s="111"/>
      <c r="Q1277" s="111"/>
      <c r="R1277" s="111"/>
    </row>
    <row r="1278" s="10" customFormat="true" ht="30" hidden="false" customHeight="true" outlineLevel="0" collapsed="false">
      <c r="A1278" s="226"/>
      <c r="B1278" s="226"/>
    </row>
    <row r="1279" s="10" customFormat="true" ht="30" hidden="false" customHeight="true" outlineLevel="0" collapsed="false">
      <c r="A1279" s="226"/>
      <c r="B1279" s="226"/>
    </row>
    <row r="1280" s="10" customFormat="true" ht="30" hidden="false" customHeight="true" outlineLevel="0" collapsed="false">
      <c r="A1280" s="236"/>
      <c r="B1280" s="236"/>
    </row>
    <row r="1281" s="10" customFormat="true" ht="30" hidden="false" customHeight="true" outlineLevel="0" collapsed="false">
      <c r="A1281" s="201"/>
      <c r="B1281" s="201"/>
      <c r="C1281" s="111"/>
      <c r="D1281" s="111"/>
      <c r="E1281" s="111"/>
      <c r="F1281" s="111"/>
      <c r="G1281" s="111"/>
      <c r="H1281" s="111"/>
    </row>
    <row r="1282" s="10" customFormat="true" ht="30" hidden="false" customHeight="true" outlineLevel="0" collapsed="false">
      <c r="A1282" s="161"/>
      <c r="B1282" s="161"/>
    </row>
    <row r="1283" s="10" customFormat="true" ht="30" hidden="false" customHeight="true" outlineLevel="0" collapsed="false">
      <c r="A1283" s="161"/>
      <c r="B1283" s="161"/>
    </row>
    <row r="1284" s="111" customFormat="true" ht="30" hidden="false" customHeight="true" outlineLevel="0" collapsed="false">
      <c r="A1284" s="161"/>
      <c r="B1284" s="161"/>
      <c r="C1284" s="10"/>
      <c r="D1284" s="10"/>
      <c r="E1284" s="10"/>
      <c r="F1284" s="10"/>
      <c r="G1284" s="10"/>
      <c r="H1284" s="10"/>
      <c r="I1284" s="10"/>
      <c r="J1284" s="10"/>
      <c r="K1284" s="10"/>
      <c r="L1284" s="10"/>
      <c r="M1284" s="10"/>
      <c r="N1284" s="10"/>
      <c r="O1284" s="10"/>
      <c r="P1284" s="10"/>
      <c r="Q1284" s="10"/>
      <c r="R1284" s="10"/>
    </row>
    <row r="1285" s="10" customFormat="true" ht="30" hidden="false" customHeight="true" outlineLevel="0" collapsed="false">
      <c r="A1285" s="161"/>
      <c r="B1285" s="161"/>
    </row>
    <row r="1286" s="10" customFormat="true" ht="30" hidden="false" customHeight="true" outlineLevel="0" collapsed="false">
      <c r="A1286" s="161"/>
      <c r="B1286" s="161"/>
    </row>
    <row r="1287" s="10" customFormat="true" ht="30" hidden="false" customHeight="true" outlineLevel="0" collapsed="false">
      <c r="A1287" s="161"/>
      <c r="B1287" s="161"/>
    </row>
    <row r="1288" s="10" customFormat="true" ht="30" hidden="false" customHeight="true" outlineLevel="0" collapsed="false">
      <c r="A1288" s="161"/>
      <c r="B1288" s="161"/>
    </row>
    <row r="1289" s="10" customFormat="true" ht="30" hidden="false" customHeight="true" outlineLevel="0" collapsed="false">
      <c r="A1289" s="161"/>
      <c r="B1289" s="161"/>
    </row>
    <row r="1290" s="10" customFormat="true" ht="30" hidden="false" customHeight="true" outlineLevel="0" collapsed="false">
      <c r="A1290" s="161"/>
      <c r="B1290" s="161"/>
    </row>
    <row r="1291" s="10" customFormat="true" ht="30" hidden="false" customHeight="true" outlineLevel="0" collapsed="false">
      <c r="A1291" s="161"/>
      <c r="B1291" s="161"/>
    </row>
    <row r="1292" s="10" customFormat="true" ht="30" hidden="false" customHeight="true" outlineLevel="0" collapsed="false">
      <c r="A1292" s="161"/>
      <c r="B1292" s="161"/>
    </row>
    <row r="1293" s="10" customFormat="true" ht="30" hidden="false" customHeight="true" outlineLevel="0" collapsed="false">
      <c r="A1293" s="161"/>
      <c r="B1293" s="161"/>
    </row>
    <row r="1294" s="10" customFormat="true" ht="30" hidden="false" customHeight="true" outlineLevel="0" collapsed="false">
      <c r="A1294" s="161"/>
      <c r="B1294" s="161"/>
    </row>
    <row r="1295" s="10" customFormat="true" ht="30" hidden="false" customHeight="true" outlineLevel="0" collapsed="false">
      <c r="A1295" s="161"/>
      <c r="B1295" s="161"/>
    </row>
    <row r="1296" s="10" customFormat="true" ht="30" hidden="false" customHeight="true" outlineLevel="0" collapsed="false">
      <c r="A1296" s="161"/>
      <c r="B1296" s="161"/>
    </row>
    <row r="1297" s="10" customFormat="true" ht="30" hidden="false" customHeight="true" outlineLevel="0" collapsed="false">
      <c r="A1297" s="161"/>
      <c r="B1297" s="161"/>
    </row>
    <row r="1298" s="10" customFormat="true" ht="30" hidden="false" customHeight="true" outlineLevel="0" collapsed="false">
      <c r="A1298" s="161"/>
      <c r="B1298" s="161"/>
    </row>
    <row r="1299" s="10" customFormat="true" ht="30" hidden="false" customHeight="true" outlineLevel="0" collapsed="false">
      <c r="A1299" s="161"/>
      <c r="B1299" s="161"/>
    </row>
    <row r="1300" s="10" customFormat="true" ht="30" hidden="false" customHeight="true" outlineLevel="0" collapsed="false">
      <c r="A1300" s="161"/>
      <c r="B1300" s="161"/>
    </row>
    <row r="1301" s="10" customFormat="true" ht="30" hidden="false" customHeight="true" outlineLevel="0" collapsed="false">
      <c r="A1301" s="161"/>
      <c r="B1301" s="161"/>
    </row>
    <row r="1302" s="10" customFormat="true" ht="30" hidden="false" customHeight="true" outlineLevel="0" collapsed="false">
      <c r="A1302" s="161"/>
      <c r="B1302" s="161"/>
    </row>
    <row r="1303" s="10" customFormat="true" ht="30" hidden="false" customHeight="true" outlineLevel="0" collapsed="false">
      <c r="A1303" s="161"/>
      <c r="B1303" s="161"/>
    </row>
    <row r="1304" s="10" customFormat="true" ht="30" hidden="false" customHeight="true" outlineLevel="0" collapsed="false">
      <c r="A1304" s="161"/>
      <c r="B1304" s="161"/>
    </row>
    <row r="1305" s="10" customFormat="true" ht="30" hidden="false" customHeight="true" outlineLevel="0" collapsed="false">
      <c r="A1305" s="161"/>
      <c r="B1305" s="161"/>
    </row>
    <row r="1306" s="10" customFormat="true" ht="30" hidden="false" customHeight="true" outlineLevel="0" collapsed="false">
      <c r="A1306" s="161"/>
      <c r="B1306" s="161"/>
    </row>
    <row r="1307" s="10" customFormat="true" ht="30" hidden="false" customHeight="true" outlineLevel="0" collapsed="false">
      <c r="A1307" s="161"/>
      <c r="B1307" s="161"/>
    </row>
    <row r="1308" s="10" customFormat="true" ht="30" hidden="false" customHeight="true" outlineLevel="0" collapsed="false">
      <c r="A1308" s="161"/>
      <c r="B1308" s="161"/>
    </row>
    <row r="1309" s="10" customFormat="true" ht="30" hidden="false" customHeight="true" outlineLevel="0" collapsed="false">
      <c r="A1309" s="161"/>
      <c r="B1309" s="161"/>
    </row>
    <row r="1310" s="10" customFormat="true" ht="30" hidden="false" customHeight="true" outlineLevel="0" collapsed="false">
      <c r="A1310" s="161"/>
      <c r="B1310" s="161"/>
    </row>
    <row r="1311" customFormat="false" ht="30" hidden="false" customHeight="true" outlineLevel="0" collapsed="false">
      <c r="A1311" s="161"/>
      <c r="B1311" s="161"/>
      <c r="C1311" s="10"/>
      <c r="D1311" s="10"/>
      <c r="E1311" s="10"/>
      <c r="F1311" s="10"/>
      <c r="G1311" s="10"/>
      <c r="H1311" s="10"/>
    </row>
    <row r="1312" customFormat="false" ht="30" hidden="false" customHeight="true" outlineLevel="0" collapsed="false">
      <c r="A1312" s="161"/>
      <c r="B1312" s="161"/>
      <c r="C1312" s="10"/>
      <c r="D1312" s="10"/>
      <c r="E1312" s="10"/>
      <c r="F1312" s="10"/>
      <c r="G1312" s="10"/>
      <c r="H1312" s="10"/>
    </row>
    <row r="1313" customFormat="false" ht="30" hidden="false" customHeight="true" outlineLevel="0" collapsed="false">
      <c r="A1313" s="161"/>
      <c r="B1313" s="161"/>
      <c r="C1313" s="10"/>
      <c r="D1313" s="10"/>
      <c r="E1313" s="10"/>
      <c r="F1313" s="10"/>
      <c r="G1313" s="10"/>
      <c r="H1313" s="10"/>
    </row>
    <row r="1314" customFormat="false" ht="30" hidden="false" customHeight="true" outlineLevel="0" collapsed="false">
      <c r="A1314" s="161"/>
      <c r="B1314" s="161"/>
      <c r="C1314" s="10"/>
      <c r="D1314" s="10"/>
      <c r="E1314" s="10"/>
      <c r="F1314" s="10"/>
      <c r="G1314" s="10"/>
      <c r="H1314" s="10"/>
    </row>
    <row r="1315" customFormat="false" ht="30" hidden="false" customHeight="true" outlineLevel="0" collapsed="false"/>
    <row r="1316" customFormat="false" ht="30" hidden="false" customHeight="true" outlineLevel="0" collapsed="false"/>
    <row r="1317" customFormat="false" ht="30" hidden="false" customHeight="true" outlineLevel="0" collapsed="false"/>
    <row r="1318" customFormat="false" ht="30" hidden="false" customHeight="true" outlineLevel="0" collapsed="false">
      <c r="S1318" s="161"/>
      <c r="T1318" s="161"/>
    </row>
    <row r="1319" customFormat="false" ht="30" hidden="false" customHeight="true" outlineLevel="0" collapsed="false">
      <c r="S1319" s="161"/>
      <c r="T1319" s="161"/>
    </row>
    <row r="1320" customFormat="false" ht="30" hidden="false" customHeight="true" outlineLevel="0" collapsed="false">
      <c r="S1320" s="161"/>
      <c r="T1320" s="161"/>
    </row>
    <row r="1321" customFormat="false" ht="30" hidden="false" customHeight="true" outlineLevel="0" collapsed="false">
      <c r="S1321" s="161"/>
      <c r="T1321" s="161"/>
    </row>
    <row r="1322" customFormat="false" ht="30" hidden="false" customHeight="true" outlineLevel="0" collapsed="false">
      <c r="S1322" s="161"/>
      <c r="T1322" s="161"/>
    </row>
    <row r="1323" customFormat="false" ht="30" hidden="false" customHeight="true" outlineLevel="0" collapsed="false">
      <c r="S1323" s="161"/>
      <c r="T1323" s="161"/>
    </row>
    <row r="1324" customFormat="false" ht="30" hidden="false" customHeight="true" outlineLevel="0" collapsed="false">
      <c r="S1324" s="161"/>
      <c r="T1324" s="161"/>
    </row>
    <row r="1325" customFormat="false" ht="30" hidden="false" customHeight="true" outlineLevel="0" collapsed="false">
      <c r="S1325" s="161"/>
      <c r="T1325" s="161"/>
    </row>
    <row r="1326" customFormat="false" ht="30" hidden="false" customHeight="true" outlineLevel="0" collapsed="false">
      <c r="S1326" s="161"/>
      <c r="T1326" s="161"/>
    </row>
    <row r="1327" customFormat="false" ht="30" hidden="false" customHeight="true" outlineLevel="0" collapsed="false">
      <c r="S1327" s="161"/>
      <c r="T1327" s="161"/>
    </row>
    <row r="1328" customFormat="false" ht="30" hidden="false" customHeight="true" outlineLevel="0" collapsed="false">
      <c r="S1328" s="161"/>
      <c r="T1328" s="161"/>
    </row>
    <row r="1329" customFormat="false" ht="30" hidden="false" customHeight="true" outlineLevel="0" collapsed="false">
      <c r="S1329" s="161"/>
      <c r="T1329" s="161"/>
    </row>
    <row r="1330" customFormat="false" ht="30" hidden="false" customHeight="true" outlineLevel="0" collapsed="false">
      <c r="S1330" s="161"/>
      <c r="T1330" s="161"/>
    </row>
    <row r="1331" customFormat="false" ht="30" hidden="false" customHeight="true" outlineLevel="0" collapsed="false">
      <c r="S1331" s="161"/>
      <c r="T1331" s="161"/>
    </row>
    <row r="1332" customFormat="false" ht="30" hidden="false" customHeight="true" outlineLevel="0" collapsed="false">
      <c r="S1332" s="161"/>
      <c r="T1332" s="161"/>
    </row>
    <row r="1333" customFormat="false" ht="30" hidden="false" customHeight="true" outlineLevel="0" collapsed="false">
      <c r="S1333" s="161"/>
      <c r="T1333" s="161"/>
    </row>
    <row r="1334" customFormat="false" ht="30" hidden="false" customHeight="true" outlineLevel="0" collapsed="false">
      <c r="S1334" s="161"/>
      <c r="T1334" s="161"/>
    </row>
    <row r="1335" customFormat="false" ht="30" hidden="false" customHeight="true" outlineLevel="0" collapsed="false">
      <c r="S1335" s="161"/>
      <c r="T1335" s="161"/>
    </row>
    <row r="1336" customFormat="false" ht="30" hidden="false" customHeight="true" outlineLevel="0" collapsed="false">
      <c r="S1336" s="161"/>
      <c r="T1336" s="161"/>
    </row>
    <row r="1337" customFormat="false" ht="30" hidden="false" customHeight="true" outlineLevel="0" collapsed="false">
      <c r="S1337" s="161"/>
      <c r="T1337" s="161"/>
    </row>
    <row r="1338" customFormat="false" ht="30" hidden="false" customHeight="true" outlineLevel="0" collapsed="false">
      <c r="S1338" s="161"/>
      <c r="T1338" s="161"/>
    </row>
    <row r="1339" customFormat="false" ht="30" hidden="false" customHeight="true" outlineLevel="0" collapsed="false">
      <c r="S1339" s="161"/>
      <c r="T1339" s="161"/>
    </row>
    <row r="1340" customFormat="false" ht="30" hidden="false" customHeight="true" outlineLevel="0" collapsed="false">
      <c r="S1340" s="161"/>
      <c r="T1340" s="161"/>
    </row>
    <row r="1341" customFormat="false" ht="30" hidden="false" customHeight="true" outlineLevel="0" collapsed="false">
      <c r="S1341" s="161"/>
      <c r="T1341" s="161"/>
    </row>
    <row r="1342" customFormat="false" ht="30" hidden="false" customHeight="true" outlineLevel="0" collapsed="false">
      <c r="S1342" s="161"/>
      <c r="T1342" s="161"/>
    </row>
    <row r="1343" customFormat="false" ht="30" hidden="false" customHeight="true" outlineLevel="0" collapsed="false">
      <c r="S1343" s="161"/>
      <c r="T1343" s="161"/>
    </row>
    <row r="1344" customFormat="false" ht="30" hidden="false" customHeight="true" outlineLevel="0" collapsed="false">
      <c r="S1344" s="161"/>
      <c r="T1344" s="161"/>
    </row>
    <row r="1345" customFormat="false" ht="30" hidden="false" customHeight="true" outlineLevel="0" collapsed="false">
      <c r="S1345" s="161"/>
      <c r="T1345" s="161"/>
    </row>
    <row r="1346" customFormat="false" ht="30" hidden="false" customHeight="true" outlineLevel="0" collapsed="false">
      <c r="S1346" s="161"/>
      <c r="T1346" s="161"/>
    </row>
    <row r="1347" customFormat="false" ht="30" hidden="false" customHeight="true" outlineLevel="0" collapsed="false">
      <c r="S1347" s="161"/>
      <c r="T1347" s="161"/>
    </row>
    <row r="1348" customFormat="false" ht="30" hidden="false" customHeight="true" outlineLevel="0" collapsed="false">
      <c r="S1348" s="161"/>
      <c r="T1348" s="161"/>
    </row>
    <row r="1349" s="111" customFormat="true" ht="30" hidden="false" customHeight="true" outlineLevel="0" collapsed="false">
      <c r="A1349" s="1"/>
      <c r="B1349" s="2"/>
      <c r="C1349" s="3"/>
      <c r="D1349" s="4"/>
      <c r="E1349" s="5"/>
      <c r="F1349" s="6"/>
      <c r="G1349" s="6"/>
      <c r="H1349" s="6"/>
      <c r="I1349" s="7"/>
      <c r="J1349" s="7"/>
      <c r="K1349" s="5"/>
      <c r="L1349" s="8"/>
      <c r="M1349" s="8"/>
      <c r="N1349" s="8"/>
      <c r="O1349" s="9"/>
      <c r="P1349" s="9"/>
      <c r="Q1349" s="8"/>
      <c r="R1349" s="8"/>
      <c r="S1349" s="185"/>
      <c r="T1349" s="185"/>
      <c r="AC1349" s="10"/>
      <c r="AD1349" s="10"/>
      <c r="AE1349" s="10"/>
      <c r="AF1349" s="10"/>
      <c r="AG1349" s="10"/>
      <c r="AH1349" s="10"/>
      <c r="AI1349" s="10"/>
      <c r="AJ1349" s="10"/>
      <c r="AK1349" s="10"/>
      <c r="AL1349" s="10"/>
      <c r="AM1349" s="10"/>
      <c r="AN1349" s="10"/>
      <c r="AO1349" s="10"/>
    </row>
    <row r="1350" customFormat="false" ht="30" hidden="false" customHeight="true" outlineLevel="0" collapsed="false">
      <c r="S1350" s="161"/>
      <c r="T1350" s="161"/>
    </row>
    <row r="1351" customFormat="false" ht="30" hidden="false" customHeight="true" outlineLevel="0" collapsed="false">
      <c r="S1351" s="152"/>
      <c r="T1351" s="152"/>
    </row>
    <row r="1352" customFormat="false" ht="30" hidden="false" customHeight="true" outlineLevel="0" collapsed="false">
      <c r="S1352" s="152"/>
      <c r="T1352" s="152"/>
    </row>
    <row r="1353" customFormat="false" ht="30" hidden="false" customHeight="true" outlineLevel="0" collapsed="false">
      <c r="S1353" s="168"/>
      <c r="T1353" s="168"/>
    </row>
    <row r="1354" customFormat="false" ht="30" hidden="false" customHeight="true" outlineLevel="0" collapsed="false">
      <c r="S1354" s="168"/>
      <c r="T1354" s="168"/>
    </row>
    <row r="1355" s="160" customFormat="true" ht="30" hidden="false" customHeight="true" outlineLevel="0" collapsed="false">
      <c r="A1355" s="1"/>
      <c r="B1355" s="2"/>
      <c r="C1355" s="3"/>
      <c r="D1355" s="4"/>
      <c r="E1355" s="5"/>
      <c r="F1355" s="6"/>
      <c r="G1355" s="6"/>
      <c r="H1355" s="6"/>
      <c r="I1355" s="7"/>
      <c r="J1355" s="7"/>
      <c r="K1355" s="5"/>
      <c r="L1355" s="8"/>
      <c r="M1355" s="8"/>
      <c r="N1355" s="8"/>
      <c r="O1355" s="9"/>
      <c r="P1355" s="9"/>
      <c r="Q1355" s="8"/>
      <c r="R1355" s="8"/>
      <c r="S1355" s="168"/>
      <c r="T1355" s="168"/>
      <c r="U1355" s="10"/>
      <c r="V1355" s="10"/>
      <c r="W1355" s="10"/>
      <c r="X1355" s="10"/>
      <c r="Y1355" s="10"/>
      <c r="Z1355" s="10"/>
      <c r="AA1355" s="10"/>
      <c r="AB1355" s="10"/>
    </row>
    <row r="1356" customFormat="false" ht="30" hidden="false" customHeight="true" outlineLevel="0" collapsed="false">
      <c r="S1356" s="168"/>
      <c r="T1356" s="168"/>
    </row>
    <row r="1357" customFormat="false" ht="30" hidden="false" customHeight="true" outlineLevel="0" collapsed="false">
      <c r="S1357" s="168"/>
      <c r="T1357" s="168"/>
    </row>
    <row r="1358" customFormat="false" ht="30" hidden="false" customHeight="true" outlineLevel="0" collapsed="false">
      <c r="S1358" s="168"/>
      <c r="T1358" s="168"/>
      <c r="AC1358" s="111"/>
      <c r="AD1358" s="111"/>
      <c r="AE1358" s="111"/>
      <c r="AF1358" s="111"/>
      <c r="AG1358" s="111"/>
      <c r="AH1358" s="111"/>
      <c r="AI1358" s="111"/>
      <c r="AJ1358" s="111"/>
      <c r="AK1358" s="111"/>
      <c r="AL1358" s="111"/>
      <c r="AM1358" s="111"/>
      <c r="AN1358" s="111"/>
      <c r="AO1358" s="111"/>
    </row>
    <row r="1359" customFormat="false" ht="30" hidden="false" customHeight="true" outlineLevel="0" collapsed="false">
      <c r="S1359" s="152"/>
      <c r="T1359" s="152"/>
    </row>
    <row r="1360" customFormat="false" ht="30" hidden="false" customHeight="true" outlineLevel="0" collapsed="false">
      <c r="S1360" s="152"/>
      <c r="T1360" s="152"/>
    </row>
    <row r="1361" customFormat="false" ht="30" hidden="false" customHeight="true" outlineLevel="0" collapsed="false">
      <c r="S1361" s="236"/>
      <c r="T1361" s="236"/>
    </row>
    <row r="1362" customFormat="false" ht="30" hidden="false" customHeight="true" outlineLevel="0" collapsed="false">
      <c r="S1362" s="170"/>
      <c r="T1362" s="170"/>
    </row>
    <row r="1363" customFormat="false" ht="30" hidden="false" customHeight="true" outlineLevel="0" collapsed="false">
      <c r="S1363" s="161"/>
      <c r="T1363" s="161"/>
    </row>
    <row r="1364" customFormat="false" ht="30" hidden="false" customHeight="true" outlineLevel="0" collapsed="false">
      <c r="S1364" s="161"/>
      <c r="T1364" s="161"/>
    </row>
    <row r="1365" customFormat="false" ht="30" hidden="false" customHeight="true" outlineLevel="0" collapsed="false">
      <c r="S1365" s="161"/>
      <c r="T1365" s="161"/>
    </row>
    <row r="1366" customFormat="false" ht="30" hidden="false" customHeight="true" outlineLevel="0" collapsed="false">
      <c r="S1366" s="161"/>
      <c r="T1366" s="161"/>
    </row>
    <row r="1367" customFormat="false" ht="30" hidden="false" customHeight="true" outlineLevel="0" collapsed="false">
      <c r="S1367" s="161"/>
      <c r="T1367" s="161"/>
    </row>
    <row r="1368" customFormat="false" ht="30" hidden="false" customHeight="true" outlineLevel="0" collapsed="false">
      <c r="S1368" s="161"/>
      <c r="T1368" s="161"/>
    </row>
    <row r="1369" customFormat="false" ht="30" hidden="false" customHeight="true" outlineLevel="0" collapsed="false">
      <c r="S1369" s="161"/>
      <c r="T1369" s="161"/>
    </row>
    <row r="1370" customFormat="false" ht="30" hidden="false" customHeight="true" outlineLevel="0" collapsed="false">
      <c r="S1370" s="161"/>
      <c r="T1370" s="161"/>
    </row>
    <row r="1371" s="111" customFormat="true" ht="30" hidden="false" customHeight="true" outlineLevel="0" collapsed="false">
      <c r="A1371" s="1"/>
      <c r="B1371" s="2"/>
      <c r="C1371" s="3"/>
      <c r="D1371" s="4"/>
      <c r="E1371" s="5"/>
      <c r="F1371" s="6"/>
      <c r="G1371" s="6"/>
      <c r="H1371" s="6"/>
      <c r="I1371" s="7"/>
      <c r="J1371" s="7"/>
      <c r="K1371" s="5"/>
      <c r="L1371" s="8"/>
      <c r="M1371" s="8"/>
      <c r="N1371" s="8"/>
      <c r="O1371" s="9"/>
      <c r="P1371" s="9"/>
      <c r="Q1371" s="8"/>
      <c r="R1371" s="8"/>
      <c r="S1371" s="185"/>
      <c r="T1371" s="185"/>
      <c r="AC1371" s="10"/>
      <c r="AD1371" s="10"/>
      <c r="AE1371" s="10"/>
      <c r="AF1371" s="10"/>
      <c r="AG1371" s="10"/>
      <c r="AH1371" s="10"/>
      <c r="AI1371" s="10"/>
      <c r="AJ1371" s="10"/>
      <c r="AK1371" s="10"/>
      <c r="AL1371" s="10"/>
      <c r="AM1371" s="10"/>
      <c r="AN1371" s="10"/>
      <c r="AO1371" s="10"/>
    </row>
    <row r="1372" customFormat="false" ht="30" hidden="false" customHeight="true" outlineLevel="0" collapsed="false">
      <c r="S1372" s="161"/>
      <c r="T1372" s="161"/>
    </row>
    <row r="1373" customFormat="false" ht="30" hidden="false" customHeight="true" outlineLevel="0" collapsed="false">
      <c r="S1373" s="161"/>
      <c r="T1373" s="161"/>
    </row>
    <row r="1374" customFormat="false" ht="30" hidden="false" customHeight="true" outlineLevel="0" collapsed="false">
      <c r="S1374" s="161"/>
      <c r="T1374" s="161"/>
    </row>
    <row r="1375" customFormat="false" ht="30" hidden="false" customHeight="true" outlineLevel="0" collapsed="false">
      <c r="S1375" s="161"/>
      <c r="T1375" s="161"/>
    </row>
    <row r="1376" customFormat="false" ht="30" hidden="false" customHeight="true" outlineLevel="0" collapsed="false">
      <c r="S1376" s="161"/>
      <c r="T1376" s="161"/>
    </row>
    <row r="1377" customFormat="false" ht="30" hidden="false" customHeight="true" outlineLevel="0" collapsed="false">
      <c r="S1377" s="161"/>
      <c r="T1377" s="161"/>
    </row>
    <row r="1378" customFormat="false" ht="30" hidden="false" customHeight="true" outlineLevel="0" collapsed="false">
      <c r="S1378" s="161"/>
      <c r="T1378" s="161"/>
    </row>
    <row r="1379" customFormat="false" ht="30" hidden="false" customHeight="true" outlineLevel="0" collapsed="false">
      <c r="S1379" s="161"/>
      <c r="T1379" s="161"/>
    </row>
    <row r="1380" customFormat="false" ht="30" hidden="false" customHeight="true" outlineLevel="0" collapsed="false">
      <c r="S1380" s="161"/>
      <c r="T1380" s="161"/>
      <c r="AC1380" s="111"/>
      <c r="AD1380" s="111"/>
      <c r="AE1380" s="111"/>
      <c r="AF1380" s="111"/>
      <c r="AG1380" s="111"/>
      <c r="AH1380" s="111"/>
      <c r="AI1380" s="111"/>
      <c r="AJ1380" s="111"/>
      <c r="AK1380" s="111"/>
      <c r="AL1380" s="111"/>
      <c r="AM1380" s="111"/>
      <c r="AN1380" s="111"/>
      <c r="AO1380" s="111"/>
    </row>
    <row r="1381" customFormat="false" ht="30" hidden="false" customHeight="true" outlineLevel="0" collapsed="false">
      <c r="S1381" s="161"/>
      <c r="T1381" s="161"/>
    </row>
    <row r="1382" customFormat="false" ht="30" hidden="false" customHeight="true" outlineLevel="0" collapsed="false">
      <c r="S1382" s="161"/>
      <c r="T1382" s="161"/>
    </row>
    <row r="1383" customFormat="false" ht="30" hidden="false" customHeight="true" outlineLevel="0" collapsed="false">
      <c r="S1383" s="161"/>
      <c r="T1383" s="161"/>
    </row>
    <row r="1384" customFormat="false" ht="30" hidden="false" customHeight="true" outlineLevel="0" collapsed="false">
      <c r="S1384" s="161"/>
      <c r="T1384" s="161"/>
    </row>
    <row r="1385" customFormat="false" ht="30" hidden="false" customHeight="true" outlineLevel="0" collapsed="false">
      <c r="S1385" s="161"/>
      <c r="T1385" s="161"/>
    </row>
    <row r="1386" customFormat="false" ht="30" hidden="false" customHeight="true" outlineLevel="0" collapsed="false">
      <c r="S1386" s="161"/>
      <c r="T1386" s="161"/>
    </row>
    <row r="1387" customFormat="false" ht="30" hidden="false" customHeight="true" outlineLevel="0" collapsed="false">
      <c r="S1387" s="161"/>
      <c r="T1387" s="161"/>
    </row>
    <row r="1388" customFormat="false" ht="30" hidden="false" customHeight="true" outlineLevel="0" collapsed="false">
      <c r="S1388" s="161"/>
      <c r="T1388" s="161"/>
    </row>
    <row r="1389" customFormat="false" ht="30" hidden="false" customHeight="true" outlineLevel="0" collapsed="false">
      <c r="S1389" s="161"/>
      <c r="T1389" s="161"/>
    </row>
    <row r="1390" customFormat="false" ht="30" hidden="false" customHeight="true" outlineLevel="0" collapsed="false">
      <c r="S1390" s="161"/>
      <c r="T1390" s="161"/>
    </row>
    <row r="1391" customFormat="false" ht="30" hidden="false" customHeight="true" outlineLevel="0" collapsed="false">
      <c r="S1391" s="161"/>
      <c r="T1391" s="161"/>
    </row>
    <row r="1392" customFormat="false" ht="30" hidden="false" customHeight="true" outlineLevel="0" collapsed="false">
      <c r="S1392" s="161"/>
      <c r="T1392" s="161"/>
    </row>
    <row r="1393" customFormat="false" ht="30" hidden="false" customHeight="true" outlineLevel="0" collapsed="false">
      <c r="S1393" s="161"/>
      <c r="T1393" s="161"/>
    </row>
    <row r="1394" customFormat="false" ht="30" hidden="false" customHeight="true" outlineLevel="0" collapsed="false">
      <c r="S1394" s="161"/>
      <c r="T1394" s="161"/>
    </row>
    <row r="1395" customFormat="false" ht="30" hidden="false" customHeight="true" outlineLevel="0" collapsed="false">
      <c r="S1395" s="161"/>
      <c r="T1395" s="161"/>
    </row>
    <row r="1396" customFormat="false" ht="30" hidden="false" customHeight="true" outlineLevel="0" collapsed="false">
      <c r="S1396" s="161"/>
      <c r="T1396" s="161"/>
    </row>
    <row r="1397" customFormat="false" ht="30" hidden="false" customHeight="true" outlineLevel="0" collapsed="false">
      <c r="S1397" s="161"/>
      <c r="T1397" s="161"/>
    </row>
    <row r="1398" customFormat="false" ht="30" hidden="false" customHeight="true" outlineLevel="0" collapsed="false">
      <c r="S1398" s="161"/>
      <c r="T1398" s="161"/>
    </row>
    <row r="1399" customFormat="false" ht="30" hidden="false" customHeight="true" outlineLevel="0" collapsed="false">
      <c r="S1399" s="161"/>
      <c r="T1399" s="161"/>
    </row>
    <row r="1400" customFormat="false" ht="30" hidden="false" customHeight="true" outlineLevel="0" collapsed="false">
      <c r="S1400" s="161"/>
      <c r="T1400" s="161"/>
    </row>
    <row r="1401" customFormat="false" ht="30" hidden="false" customHeight="true" outlineLevel="0" collapsed="false">
      <c r="S1401" s="161"/>
      <c r="T1401" s="161"/>
    </row>
    <row r="1402" customFormat="false" ht="30" hidden="false" customHeight="true" outlineLevel="0" collapsed="false">
      <c r="S1402" s="161"/>
      <c r="T1402" s="161"/>
    </row>
    <row r="1403" customFormat="false" ht="30" hidden="false" customHeight="true" outlineLevel="0" collapsed="false">
      <c r="S1403" s="161"/>
      <c r="T1403" s="161"/>
    </row>
    <row r="1404" customFormat="false" ht="30" hidden="false" customHeight="true" outlineLevel="0" collapsed="false">
      <c r="S1404" s="161"/>
      <c r="T1404" s="161"/>
    </row>
    <row r="1405" customFormat="false" ht="30" hidden="false" customHeight="true" outlineLevel="0" collapsed="false">
      <c r="S1405" s="161"/>
      <c r="T1405" s="161"/>
    </row>
    <row r="1406" customFormat="false" ht="30" hidden="false" customHeight="true" outlineLevel="0" collapsed="false">
      <c r="S1406" s="161"/>
      <c r="T1406" s="161"/>
    </row>
    <row r="1407" customFormat="false" ht="30" hidden="false" customHeight="true" outlineLevel="0" collapsed="false">
      <c r="S1407" s="161"/>
      <c r="T1407" s="161"/>
    </row>
    <row r="1408" customFormat="false" ht="30" hidden="false" customHeight="true" outlineLevel="0" collapsed="false">
      <c r="S1408" s="161"/>
      <c r="T1408" s="161"/>
    </row>
    <row r="1409" customFormat="false" ht="30" hidden="false" customHeight="true" outlineLevel="0" collapsed="false">
      <c r="S1409" s="161"/>
      <c r="T1409" s="161"/>
    </row>
    <row r="1410" customFormat="false" ht="30" hidden="false" customHeight="true" outlineLevel="0" collapsed="false">
      <c r="S1410" s="161"/>
      <c r="T1410" s="161"/>
    </row>
    <row r="1411" customFormat="false" ht="30" hidden="false" customHeight="true" outlineLevel="0" collapsed="false">
      <c r="S1411" s="161"/>
      <c r="T1411" s="161"/>
    </row>
    <row r="1412" customFormat="false" ht="30" hidden="false" customHeight="true" outlineLevel="0" collapsed="false">
      <c r="S1412" s="161"/>
      <c r="T1412" s="161"/>
    </row>
    <row r="1413" customFormat="false" ht="30" hidden="false" customHeight="true" outlineLevel="0" collapsed="false">
      <c r="S1413" s="161"/>
      <c r="T1413" s="161"/>
    </row>
    <row r="1414" customFormat="false" ht="30" hidden="false" customHeight="true" outlineLevel="0" collapsed="false">
      <c r="S1414" s="161"/>
      <c r="T1414" s="161"/>
    </row>
    <row r="1415" customFormat="false" ht="30" hidden="false" customHeight="true" outlineLevel="0" collapsed="false">
      <c r="S1415" s="161"/>
      <c r="T1415" s="161"/>
    </row>
    <row r="1416" s="160" customFormat="true" ht="30" hidden="false" customHeight="true" outlineLevel="0" collapsed="false">
      <c r="A1416" s="1"/>
      <c r="B1416" s="2"/>
      <c r="C1416" s="3"/>
      <c r="D1416" s="4"/>
      <c r="E1416" s="5"/>
      <c r="F1416" s="6"/>
      <c r="G1416" s="6"/>
      <c r="H1416" s="6"/>
      <c r="I1416" s="7"/>
      <c r="J1416" s="7"/>
      <c r="K1416" s="5"/>
      <c r="L1416" s="8"/>
      <c r="M1416" s="8"/>
      <c r="N1416" s="8"/>
      <c r="O1416" s="9"/>
      <c r="P1416" s="9"/>
      <c r="Q1416" s="8"/>
      <c r="R1416" s="8"/>
      <c r="S1416" s="161"/>
      <c r="T1416" s="161"/>
      <c r="U1416" s="10"/>
      <c r="V1416" s="10"/>
      <c r="W1416" s="10"/>
      <c r="X1416" s="10"/>
      <c r="Y1416" s="10"/>
      <c r="Z1416" s="10"/>
      <c r="AA1416" s="10"/>
      <c r="AB1416" s="10"/>
    </row>
    <row r="1417" customFormat="false" ht="30" hidden="false" customHeight="true" outlineLevel="0" collapsed="false">
      <c r="S1417" s="161"/>
      <c r="T1417" s="161"/>
    </row>
    <row r="1418" customFormat="false" ht="30" hidden="false" customHeight="true" outlineLevel="0" collapsed="false">
      <c r="S1418" s="161"/>
      <c r="T1418" s="161"/>
    </row>
    <row r="1419" customFormat="false" ht="30" hidden="false" customHeight="true" outlineLevel="0" collapsed="false">
      <c r="S1419" s="161"/>
      <c r="T1419" s="161"/>
    </row>
    <row r="1420" customFormat="false" ht="30" hidden="false" customHeight="true" outlineLevel="0" collapsed="false">
      <c r="S1420" s="161"/>
      <c r="T1420" s="161"/>
    </row>
    <row r="1421" customFormat="false" ht="30" hidden="false" customHeight="true" outlineLevel="0" collapsed="false">
      <c r="S1421" s="161"/>
      <c r="T1421" s="161"/>
    </row>
    <row r="1422" customFormat="false" ht="30" hidden="false" customHeight="true" outlineLevel="0" collapsed="false">
      <c r="S1422" s="161"/>
      <c r="T1422" s="161"/>
    </row>
    <row r="1423" customFormat="false" ht="30" hidden="false" customHeight="true" outlineLevel="0" collapsed="false">
      <c r="S1423" s="161"/>
      <c r="T1423" s="161"/>
    </row>
    <row r="1424" customFormat="false" ht="30" hidden="false" customHeight="true" outlineLevel="0" collapsed="false">
      <c r="S1424" s="161"/>
      <c r="T1424" s="161"/>
    </row>
    <row r="1425" customFormat="false" ht="30" hidden="false" customHeight="true" outlineLevel="0" collapsed="false">
      <c r="S1425" s="161"/>
      <c r="T1425" s="161"/>
    </row>
    <row r="1426" customFormat="false" ht="30" hidden="false" customHeight="true" outlineLevel="0" collapsed="false">
      <c r="S1426" s="161"/>
      <c r="T1426" s="161"/>
    </row>
    <row r="1427" customFormat="false" ht="30" hidden="false" customHeight="true" outlineLevel="0" collapsed="false">
      <c r="S1427" s="161"/>
      <c r="T1427" s="161"/>
    </row>
    <row r="1428" customFormat="false" ht="30" hidden="false" customHeight="true" outlineLevel="0" collapsed="false">
      <c r="S1428" s="161"/>
      <c r="T1428" s="161"/>
    </row>
    <row r="1429" s="160" customFormat="true" ht="30" hidden="false" customHeight="true" outlineLevel="0" collapsed="false">
      <c r="A1429" s="1"/>
      <c r="B1429" s="2"/>
      <c r="C1429" s="3"/>
      <c r="D1429" s="4"/>
      <c r="E1429" s="5"/>
      <c r="F1429" s="6"/>
      <c r="G1429" s="6"/>
      <c r="H1429" s="6"/>
      <c r="I1429" s="7"/>
      <c r="J1429" s="7"/>
      <c r="K1429" s="5"/>
      <c r="L1429" s="8"/>
      <c r="M1429" s="8"/>
      <c r="N1429" s="8"/>
      <c r="O1429" s="9"/>
      <c r="P1429" s="9"/>
      <c r="Q1429" s="8"/>
      <c r="R1429" s="8"/>
      <c r="S1429" s="161"/>
      <c r="T1429" s="161"/>
      <c r="U1429" s="10"/>
      <c r="V1429" s="10"/>
      <c r="W1429" s="10"/>
      <c r="X1429" s="10"/>
      <c r="Y1429" s="10"/>
      <c r="Z1429" s="10"/>
      <c r="AA1429" s="10"/>
      <c r="AB1429" s="10"/>
    </row>
    <row r="1430" customFormat="false" ht="42.75" hidden="false" customHeight="true" outlineLevel="0" collapsed="false">
      <c r="S1430" s="161"/>
      <c r="T1430" s="161"/>
    </row>
    <row r="1431" customFormat="false" ht="38.25" hidden="false" customHeight="true" outlineLevel="0" collapsed="false">
      <c r="S1431" s="161"/>
      <c r="T1431" s="161"/>
    </row>
    <row r="1432" customFormat="false" ht="32.25" hidden="false" customHeight="true" outlineLevel="0" collapsed="false">
      <c r="S1432" s="152"/>
      <c r="T1432" s="152"/>
    </row>
    <row r="1433" customFormat="false" ht="30" hidden="false" customHeight="true" outlineLevel="0" collapsed="false">
      <c r="S1433" s="152"/>
      <c r="T1433" s="152"/>
    </row>
    <row r="1434" customFormat="false" ht="24.95" hidden="false" customHeight="true" outlineLevel="0" collapsed="false">
      <c r="S1434" s="152"/>
      <c r="T1434" s="152"/>
    </row>
    <row r="1435" customFormat="false" ht="24.95" hidden="false" customHeight="true" outlineLevel="0" collapsed="false">
      <c r="S1435" s="152"/>
      <c r="T1435" s="152"/>
    </row>
    <row r="1436" customFormat="false" ht="24.95" hidden="false" customHeight="true" outlineLevel="0" collapsed="false"/>
    <row r="1437" customFormat="false" ht="24.95" hidden="false" customHeight="true" outlineLevel="0" collapsed="false"/>
    <row r="1438" customFormat="false" ht="24.95" hidden="false" customHeight="true" outlineLevel="0" collapsed="false"/>
    <row r="1439" customFormat="false" ht="24.95" hidden="false" customHeight="true" outlineLevel="0" collapsed="false"/>
    <row r="1440" customFormat="false" ht="24.95" hidden="false" customHeight="true" outlineLevel="0" collapsed="false"/>
    <row r="1441" customFormat="false" ht="24.95" hidden="false" customHeight="true" outlineLevel="0" collapsed="false"/>
    <row r="1442" customFormat="false" ht="24.95" hidden="false" customHeight="true" outlineLevel="0" collapsed="false"/>
    <row r="1443" customFormat="false" ht="24.95" hidden="false" customHeight="true" outlineLevel="0" collapsed="false"/>
    <row r="1444" customFormat="false" ht="24.95" hidden="false" customHeight="true" outlineLevel="0" collapsed="false"/>
    <row r="1445" customFormat="false" ht="24.95" hidden="false" customHeight="true" outlineLevel="0" collapsed="false"/>
    <row r="1446" customFormat="false" ht="24.95" hidden="false" customHeight="true" outlineLevel="0" collapsed="false"/>
    <row r="1447" customFormat="false" ht="30" hidden="false" customHeight="true" outlineLevel="0" collapsed="false"/>
    <row r="1448" customFormat="false" ht="60" hidden="false" customHeight="true" outlineLevel="0" collapsed="false"/>
    <row r="1449" customFormat="false" ht="24.95" hidden="false" customHeight="true" outlineLevel="0" collapsed="false"/>
    <row r="1450" customFormat="false" ht="24.95" hidden="false" customHeight="true" outlineLevel="0" collapsed="false"/>
    <row r="1451" customFormat="false" ht="24.95" hidden="false" customHeight="true" outlineLevel="0" collapsed="false"/>
    <row r="1452" customFormat="false" ht="24.95" hidden="false" customHeight="true" outlineLevel="0" collapsed="false"/>
    <row r="1453" customFormat="false" ht="24.95" hidden="false" customHeight="true" outlineLevel="0" collapsed="false"/>
    <row r="1454" customFormat="false" ht="24.95" hidden="false" customHeight="true" outlineLevel="0" collapsed="false"/>
    <row r="1461" customFormat="false" ht="45" hidden="false" customHeight="true" outlineLevel="0" collapsed="false"/>
  </sheetData>
  <autoFilter ref="A1:A74"/>
  <mergeCells count="29">
    <mergeCell ref="A1:R1"/>
    <mergeCell ref="A2:R2"/>
    <mergeCell ref="A3:R3"/>
    <mergeCell ref="A4:A5"/>
    <mergeCell ref="B4:B5"/>
    <mergeCell ref="C4:C5"/>
    <mergeCell ref="D4:H4"/>
    <mergeCell ref="K4:N4"/>
    <mergeCell ref="O4:R4"/>
    <mergeCell ref="A6:D6"/>
    <mergeCell ref="A8:C8"/>
    <mergeCell ref="A14:C14"/>
    <mergeCell ref="A17:C17"/>
    <mergeCell ref="A21:C21"/>
    <mergeCell ref="A22:C22"/>
    <mergeCell ref="A23:D23"/>
    <mergeCell ref="A24:C24"/>
    <mergeCell ref="A37:C37"/>
    <mergeCell ref="A50:C50"/>
    <mergeCell ref="A59:C59"/>
    <mergeCell ref="A63:C63"/>
    <mergeCell ref="A69:C69"/>
    <mergeCell ref="A70:C70"/>
    <mergeCell ref="A71:D71"/>
    <mergeCell ref="A72:C72"/>
    <mergeCell ref="B75:C75"/>
    <mergeCell ref="A76:C76"/>
    <mergeCell ref="A77:C77"/>
    <mergeCell ref="K697:M697"/>
  </mergeCells>
  <printOptions headings="false" gridLines="false" gridLinesSet="true" horizontalCentered="true" verticalCentered="false"/>
  <pageMargins left="0.196527777777778" right="0.196527777777778" top="0.0729166666666667" bottom="0.0416666666666667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AD1300"/>
  <sheetViews>
    <sheetView showFormulas="false" showGridLines="true" showRowColHeaders="true" showZeros="true" rightToLeft="false" tabSelected="false" showOutlineSymbols="true" defaultGridColor="true" view="pageBreakPreview" topLeftCell="A55" colorId="64" zoomScale="100" zoomScaleNormal="100" zoomScalePageLayoutView="100" workbookViewId="0">
      <selection pane="topLeft" activeCell="G86" activeCellId="0" sqref="G86"/>
    </sheetView>
  </sheetViews>
  <sheetFormatPr defaultRowHeight="20.1" zeroHeight="false" outlineLevelRow="0" outlineLevelCol="1"/>
  <cols>
    <col collapsed="false" customWidth="true" hidden="false" outlineLevel="0" max="1" min="1" style="1" width="30.43"/>
    <col collapsed="false" customWidth="true" hidden="false" outlineLevel="0" max="2" min="2" style="2" width="6.81"/>
    <col collapsed="false" customWidth="true" hidden="false" outlineLevel="0" max="3" min="3" style="3" width="6.94"/>
    <col collapsed="false" customWidth="true" hidden="false" outlineLevel="0" max="4" min="4" style="4" width="7.22"/>
    <col collapsed="false" customWidth="true" hidden="false" outlineLevel="0" max="5" min="5" style="5" width="6.54"/>
    <col collapsed="false" customWidth="true" hidden="false" outlineLevel="0" max="6" min="6" style="6" width="5.83"/>
    <col collapsed="false" customWidth="true" hidden="false" outlineLevel="0" max="8" min="7" style="6" width="6.67"/>
    <col collapsed="false" customWidth="true" hidden="false" outlineLevel="1" max="9" min="9" style="7" width="7.08"/>
    <col collapsed="false" customWidth="true" hidden="false" outlineLevel="1" max="10" min="10" style="7" width="8.75"/>
    <col collapsed="false" customWidth="true" hidden="false" outlineLevel="0" max="11" min="11" style="5" width="6.11"/>
    <col collapsed="false" customWidth="true" hidden="false" outlineLevel="0" max="12" min="12" style="8" width="6.23"/>
    <col collapsed="false" customWidth="true" hidden="false" outlineLevel="0" max="13" min="13" style="8" width="7.22"/>
    <col collapsed="false" customWidth="true" hidden="false" outlineLevel="0" max="14" min="14" style="8" width="6.23"/>
    <col collapsed="false" customWidth="true" hidden="false" outlineLevel="0" max="15" min="15" style="9" width="6.11"/>
    <col collapsed="false" customWidth="true" hidden="false" outlineLevel="0" max="16" min="16" style="9" width="6.39"/>
    <col collapsed="false" customWidth="true" hidden="false" outlineLevel="0" max="17" min="17" style="8" width="7.49"/>
    <col collapsed="false" customWidth="true" hidden="false" outlineLevel="0" max="18" min="18" style="8" width="6.64"/>
    <col collapsed="false" customWidth="true" hidden="false" outlineLevel="0" max="257" min="19" style="10" width="9.07"/>
    <col collapsed="false" customWidth="true" hidden="false" outlineLevel="0" max="1025" min="258" style="0" width="9.07"/>
  </cols>
  <sheetData>
    <row r="1" customFormat="false" ht="26.1" hidden="false" customHeight="true" outlineLevel="0" collapsed="false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</row>
    <row r="2" customFormat="false" ht="26.1" hidden="false" customHeight="true" outlineLevel="0" collapsed="false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</row>
    <row r="3" customFormat="false" ht="26.1" hidden="false" customHeight="true" outlineLevel="0" collapsed="false">
      <c r="A3" s="12" t="s">
        <v>82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</row>
    <row r="4" customFormat="false" ht="26.1" hidden="false" customHeight="true" outlineLevel="0" collapsed="false">
      <c r="A4" s="13" t="s">
        <v>3</v>
      </c>
      <c r="B4" s="14" t="s">
        <v>4</v>
      </c>
      <c r="C4" s="14" t="s">
        <v>5</v>
      </c>
      <c r="D4" s="14" t="s">
        <v>6</v>
      </c>
      <c r="E4" s="14"/>
      <c r="F4" s="14"/>
      <c r="G4" s="14"/>
      <c r="H4" s="14"/>
      <c r="I4" s="15"/>
      <c r="J4" s="15"/>
      <c r="K4" s="16" t="s">
        <v>7</v>
      </c>
      <c r="L4" s="16"/>
      <c r="M4" s="16"/>
      <c r="N4" s="16"/>
      <c r="O4" s="16" t="s">
        <v>8</v>
      </c>
      <c r="P4" s="16"/>
      <c r="Q4" s="16"/>
      <c r="R4" s="16"/>
    </row>
    <row r="5" customFormat="false" ht="26.1" hidden="false" customHeight="true" outlineLevel="0" collapsed="false">
      <c r="A5" s="13"/>
      <c r="B5" s="14"/>
      <c r="C5" s="14"/>
      <c r="D5" s="14" t="s">
        <v>9</v>
      </c>
      <c r="E5" s="17" t="s">
        <v>10</v>
      </c>
      <c r="F5" s="17" t="s">
        <v>11</v>
      </c>
      <c r="G5" s="17" t="s">
        <v>12</v>
      </c>
      <c r="H5" s="18" t="s">
        <v>13</v>
      </c>
      <c r="I5" s="19" t="s">
        <v>14</v>
      </c>
      <c r="J5" s="19" t="s">
        <v>15</v>
      </c>
      <c r="K5" s="20" t="s">
        <v>16</v>
      </c>
      <c r="L5" s="21" t="s">
        <v>17</v>
      </c>
      <c r="M5" s="21" t="s">
        <v>18</v>
      </c>
      <c r="N5" s="21" t="s">
        <v>19</v>
      </c>
      <c r="O5" s="21" t="s">
        <v>20</v>
      </c>
      <c r="P5" s="21" t="s">
        <v>21</v>
      </c>
      <c r="Q5" s="21" t="s">
        <v>22</v>
      </c>
      <c r="R5" s="20" t="s">
        <v>23</v>
      </c>
    </row>
    <row r="6" customFormat="false" ht="26.1" hidden="false" customHeight="true" outlineLevel="0" collapsed="false">
      <c r="A6" s="22" t="s">
        <v>24</v>
      </c>
      <c r="B6" s="22"/>
      <c r="C6" s="22"/>
      <c r="D6" s="22"/>
      <c r="E6" s="23" t="n">
        <f aca="false">E7+E15+E18+E22+E23</f>
        <v>14.1423</v>
      </c>
      <c r="F6" s="23" t="n">
        <f aca="false">F7+F15+F18+F22+F23</f>
        <v>7.5148</v>
      </c>
      <c r="G6" s="23" t="n">
        <f aca="false">G7+G15+G18+G22+G23</f>
        <v>121.2784</v>
      </c>
      <c r="H6" s="242" t="n">
        <f aca="false">H7+H15+H18+H22+H23</f>
        <v>609.316</v>
      </c>
      <c r="I6" s="19"/>
      <c r="J6" s="25" t="n">
        <f aca="false">J7+J24+J67</f>
        <v>0</v>
      </c>
      <c r="K6" s="19" t="n">
        <f aca="false">K8+K15+K18+K22+K23</f>
        <v>0.08</v>
      </c>
      <c r="L6" s="19" t="n">
        <f aca="false">L8+L15+L18+L22+L23</f>
        <v>0.183333333333333</v>
      </c>
      <c r="M6" s="19" t="n">
        <f aca="false">M8+M15+M18+M22+M23</f>
        <v>0</v>
      </c>
      <c r="N6" s="19" t="n">
        <f aca="false">N8+N15+N18+N22+N23</f>
        <v>3.42</v>
      </c>
      <c r="O6" s="19" t="n">
        <f aca="false">O8+O15+O18+O22+O23</f>
        <v>32.52</v>
      </c>
      <c r="P6" s="19" t="n">
        <f aca="false">P8+P15+P18+P22+P23</f>
        <v>145.33</v>
      </c>
      <c r="Q6" s="19" t="n">
        <f aca="false">Q8+Q15+Q18+Q22+Q23</f>
        <v>57.36</v>
      </c>
      <c r="R6" s="19" t="n">
        <f aca="false">R8+R15+R18+R22+R23</f>
        <v>2.44</v>
      </c>
    </row>
    <row r="7" customFormat="false" ht="17.25" hidden="false" customHeight="true" outlineLevel="0" collapsed="false">
      <c r="A7" s="74"/>
      <c r="B7" s="74"/>
      <c r="C7" s="74"/>
      <c r="D7" s="75"/>
      <c r="E7" s="27" t="n">
        <f aca="false">E8-(E8*6/100)</f>
        <v>5.9173</v>
      </c>
      <c r="F7" s="27" t="n">
        <f aca="false">F8-(F8*12/100)</f>
        <v>6.4548</v>
      </c>
      <c r="G7" s="27" t="n">
        <f aca="false">G8-(G8*9/100)</f>
        <v>25.8258</v>
      </c>
      <c r="H7" s="28" t="n">
        <f aca="false">E7*4+F7*9+G7*4</f>
        <v>185.0656</v>
      </c>
      <c r="I7" s="19"/>
      <c r="J7" s="29" t="n">
        <f aca="false">J8+J15+J18+J22+J23</f>
        <v>0</v>
      </c>
      <c r="K7" s="19"/>
      <c r="L7" s="19"/>
      <c r="M7" s="19"/>
      <c r="N7" s="19"/>
      <c r="O7" s="76"/>
      <c r="P7" s="76"/>
      <c r="Q7" s="19"/>
      <c r="R7" s="19"/>
    </row>
    <row r="8" customFormat="false" ht="26.1" hidden="false" customHeight="true" outlineLevel="0" collapsed="false">
      <c r="A8" s="77" t="s">
        <v>83</v>
      </c>
      <c r="B8" s="77"/>
      <c r="C8" s="77"/>
      <c r="D8" s="31" t="s">
        <v>84</v>
      </c>
      <c r="E8" s="32" t="n">
        <f aca="false">E9+E11+E12+E13+E14</f>
        <v>6.295</v>
      </c>
      <c r="F8" s="32" t="n">
        <f aca="false">F9+F11+F12+F13+F14</f>
        <v>7.335</v>
      </c>
      <c r="G8" s="32" t="n">
        <f aca="false">G9+G11+G12+G13+G14</f>
        <v>28.38</v>
      </c>
      <c r="H8" s="33" t="n">
        <f aca="false">E8*4+F8*9+G8*4</f>
        <v>204.715</v>
      </c>
      <c r="I8" s="34"/>
      <c r="J8" s="34" t="n">
        <f aca="false">SUM(J9:J14)</f>
        <v>0</v>
      </c>
      <c r="K8" s="21" t="n">
        <v>0.08</v>
      </c>
      <c r="L8" s="21" t="n">
        <v>0.13</v>
      </c>
      <c r="M8" s="21" t="n">
        <v>0</v>
      </c>
      <c r="N8" s="21" t="n">
        <v>3.07</v>
      </c>
      <c r="O8" s="21" t="n">
        <v>22.33</v>
      </c>
      <c r="P8" s="21" t="n">
        <v>101.33</v>
      </c>
      <c r="Q8" s="21" t="n">
        <v>46.42</v>
      </c>
      <c r="R8" s="21" t="n">
        <v>1.53</v>
      </c>
    </row>
    <row r="9" customFormat="false" ht="14.25" hidden="false" customHeight="true" outlineLevel="0" collapsed="false">
      <c r="A9" s="36" t="s">
        <v>85</v>
      </c>
      <c r="B9" s="37" t="n">
        <v>30</v>
      </c>
      <c r="C9" s="37" t="n">
        <v>30</v>
      </c>
      <c r="D9" s="243"/>
      <c r="E9" s="64" t="n">
        <f aca="false">12.5*C9/100</f>
        <v>3.75</v>
      </c>
      <c r="F9" s="244" t="n">
        <f aca="false">0.7*C9/100</f>
        <v>0.21</v>
      </c>
      <c r="G9" s="244" t="n">
        <f aca="false">62.2*C9/100</f>
        <v>18.66</v>
      </c>
      <c r="H9" s="33"/>
      <c r="I9" s="41" t="n">
        <v>0</v>
      </c>
      <c r="J9" s="41" t="n">
        <f aca="false">B9*I9/1000</f>
        <v>0</v>
      </c>
      <c r="K9" s="21"/>
      <c r="L9" s="21"/>
      <c r="M9" s="21"/>
      <c r="N9" s="21"/>
      <c r="O9" s="21"/>
      <c r="P9" s="21"/>
      <c r="Q9" s="21"/>
      <c r="R9" s="21"/>
    </row>
    <row r="10" customFormat="false" ht="14.25" hidden="false" customHeight="true" outlineLevel="0" collapsed="false">
      <c r="A10" s="36" t="s">
        <v>29</v>
      </c>
      <c r="B10" s="37" t="n">
        <v>68</v>
      </c>
      <c r="C10" s="37" t="n">
        <v>68</v>
      </c>
      <c r="D10" s="243"/>
      <c r="E10" s="66"/>
      <c r="F10" s="33"/>
      <c r="G10" s="33"/>
      <c r="H10" s="33"/>
      <c r="I10" s="34" t="n">
        <v>0</v>
      </c>
      <c r="J10" s="34"/>
      <c r="K10" s="21"/>
      <c r="L10" s="21"/>
      <c r="M10" s="21"/>
      <c r="N10" s="21"/>
      <c r="O10" s="21"/>
      <c r="P10" s="21"/>
      <c r="Q10" s="21"/>
      <c r="R10" s="21"/>
    </row>
    <row r="11" customFormat="false" ht="14.25" hidden="false" customHeight="true" outlineLevel="0" collapsed="false">
      <c r="A11" s="36" t="s">
        <v>30</v>
      </c>
      <c r="B11" s="44" t="n">
        <v>100</v>
      </c>
      <c r="C11" s="44" t="n">
        <v>100</v>
      </c>
      <c r="D11" s="119"/>
      <c r="E11" s="45" t="n">
        <f aca="false">2.5*C11/100</f>
        <v>2.5</v>
      </c>
      <c r="F11" s="45" t="n">
        <f aca="false">3*C11/100</f>
        <v>3</v>
      </c>
      <c r="G11" s="45" t="n">
        <f aca="false">4.7*C11/100</f>
        <v>4.7</v>
      </c>
      <c r="H11" s="245"/>
      <c r="I11" s="246" t="n">
        <v>0</v>
      </c>
      <c r="J11" s="246" t="n">
        <f aca="false">B11*I11/1000</f>
        <v>0</v>
      </c>
      <c r="K11" s="20"/>
      <c r="L11" s="42"/>
      <c r="M11" s="42"/>
      <c r="N11" s="42"/>
      <c r="O11" s="43"/>
      <c r="P11" s="43"/>
      <c r="Q11" s="42"/>
      <c r="R11" s="42"/>
    </row>
    <row r="12" customFormat="false" ht="13.5" hidden="false" customHeight="true" outlineLevel="0" collapsed="false">
      <c r="A12" s="50" t="s">
        <v>31</v>
      </c>
      <c r="B12" s="82" t="n">
        <v>5</v>
      </c>
      <c r="C12" s="82" t="n">
        <v>5</v>
      </c>
      <c r="D12" s="65"/>
      <c r="E12" s="46" t="n">
        <f aca="false">0.3*C12/100</f>
        <v>0.015</v>
      </c>
      <c r="F12" s="46" t="n">
        <f aca="false">0*C12/100</f>
        <v>0</v>
      </c>
      <c r="G12" s="46" t="n">
        <f aca="false">99.5*C12/100</f>
        <v>4.975</v>
      </c>
      <c r="H12" s="33"/>
      <c r="I12" s="41" t="n">
        <v>0</v>
      </c>
      <c r="J12" s="41" t="n">
        <f aca="false">I12*B12/1000</f>
        <v>0</v>
      </c>
      <c r="K12" s="34"/>
      <c r="L12" s="43"/>
      <c r="M12" s="43"/>
      <c r="N12" s="43"/>
      <c r="O12" s="43"/>
      <c r="P12" s="43"/>
      <c r="Q12" s="43"/>
      <c r="R12" s="43"/>
    </row>
    <row r="13" customFormat="false" ht="15" hidden="false" customHeight="true" outlineLevel="0" collapsed="false">
      <c r="A13" s="36" t="s">
        <v>32</v>
      </c>
      <c r="B13" s="82" t="n">
        <v>1</v>
      </c>
      <c r="C13" s="82" t="n">
        <v>1</v>
      </c>
      <c r="D13" s="65"/>
      <c r="E13" s="45" t="n">
        <v>0</v>
      </c>
      <c r="F13" s="45" t="n">
        <v>0</v>
      </c>
      <c r="G13" s="45" t="n">
        <v>0</v>
      </c>
      <c r="H13" s="33"/>
      <c r="I13" s="41" t="n">
        <v>0</v>
      </c>
      <c r="J13" s="41" t="n">
        <f aca="false">I13*B13/1000</f>
        <v>0</v>
      </c>
      <c r="K13" s="34"/>
      <c r="L13" s="42"/>
      <c r="M13" s="42"/>
      <c r="N13" s="42"/>
      <c r="O13" s="43"/>
      <c r="P13" s="43"/>
      <c r="Q13" s="42"/>
      <c r="R13" s="42"/>
    </row>
    <row r="14" customFormat="false" ht="14.25" hidden="false" customHeight="true" outlineLevel="0" collapsed="false">
      <c r="A14" s="50" t="s">
        <v>33</v>
      </c>
      <c r="B14" s="65" t="n">
        <v>5</v>
      </c>
      <c r="C14" s="65" t="n">
        <v>5</v>
      </c>
      <c r="D14" s="65"/>
      <c r="E14" s="45" t="n">
        <f aca="false">0.6*C14/100</f>
        <v>0.03</v>
      </c>
      <c r="F14" s="45" t="n">
        <f aca="false">82.5*C14/100</f>
        <v>4.125</v>
      </c>
      <c r="G14" s="45" t="n">
        <f aca="false">0.9*C14/100</f>
        <v>0.045</v>
      </c>
      <c r="H14" s="33"/>
      <c r="I14" s="41" t="n">
        <v>0</v>
      </c>
      <c r="J14" s="41" t="n">
        <f aca="false">B14*I14/1000</f>
        <v>0</v>
      </c>
      <c r="K14" s="34"/>
      <c r="L14" s="42"/>
      <c r="M14" s="42"/>
      <c r="N14" s="42"/>
      <c r="O14" s="43"/>
      <c r="P14" s="43"/>
      <c r="Q14" s="42"/>
      <c r="R14" s="42"/>
    </row>
    <row r="15" s="55" customFormat="true" ht="23.25" hidden="false" customHeight="true" outlineLevel="0" collapsed="false">
      <c r="A15" s="247" t="s">
        <v>86</v>
      </c>
      <c r="B15" s="247"/>
      <c r="C15" s="247"/>
      <c r="D15" s="248" t="s">
        <v>87</v>
      </c>
      <c r="E15" s="32" t="n">
        <f aca="false">E16+E17</f>
        <v>3.13</v>
      </c>
      <c r="F15" s="32" t="n">
        <f aca="false">F16+F17</f>
        <v>0.36</v>
      </c>
      <c r="G15" s="32" t="n">
        <f aca="false">G16+G17</f>
        <v>49.21</v>
      </c>
      <c r="H15" s="53" t="n">
        <f aca="false">E15*4+F15*9+G15*4</f>
        <v>212.6</v>
      </c>
      <c r="I15" s="34"/>
      <c r="J15" s="34" t="n">
        <f aca="false">J16+J17</f>
        <v>0</v>
      </c>
      <c r="K15" s="34" t="n">
        <v>0</v>
      </c>
      <c r="L15" s="34" t="n">
        <v>0</v>
      </c>
      <c r="M15" s="34" t="n">
        <v>0</v>
      </c>
      <c r="N15" s="34" t="n">
        <v>0</v>
      </c>
      <c r="O15" s="34" t="n">
        <v>0</v>
      </c>
      <c r="P15" s="34" t="n">
        <v>0</v>
      </c>
      <c r="Q15" s="34" t="n">
        <v>0</v>
      </c>
      <c r="R15" s="34" t="n">
        <v>0</v>
      </c>
    </row>
    <row r="16" s="55" customFormat="true" ht="16.5" hidden="false" customHeight="true" outlineLevel="0" collapsed="false">
      <c r="A16" s="50" t="s">
        <v>36</v>
      </c>
      <c r="B16" s="65" t="n">
        <v>40</v>
      </c>
      <c r="C16" s="65" t="n">
        <v>40</v>
      </c>
      <c r="D16" s="249"/>
      <c r="E16" s="46" t="n">
        <f aca="false">7.6*C16/100</f>
        <v>3.04</v>
      </c>
      <c r="F16" s="46" t="n">
        <f aca="false">0.9*C16/100</f>
        <v>0.36</v>
      </c>
      <c r="G16" s="46" t="n">
        <f aca="false">48.4*C16/100</f>
        <v>19.36</v>
      </c>
      <c r="H16" s="250"/>
      <c r="I16" s="47" t="n">
        <v>0</v>
      </c>
      <c r="J16" s="47" t="n">
        <f aca="false">I16*B16/1000</f>
        <v>0</v>
      </c>
      <c r="K16" s="47"/>
      <c r="L16" s="47"/>
      <c r="M16" s="47"/>
      <c r="N16" s="47"/>
      <c r="O16" s="47"/>
      <c r="P16" s="47"/>
      <c r="Q16" s="47"/>
      <c r="R16" s="47"/>
    </row>
    <row r="17" s="58" customFormat="true" ht="15" hidden="false" customHeight="true" outlineLevel="0" collapsed="false">
      <c r="A17" s="50" t="s">
        <v>88</v>
      </c>
      <c r="B17" s="65" t="n">
        <v>30</v>
      </c>
      <c r="C17" s="65" t="n">
        <v>30</v>
      </c>
      <c r="D17" s="249"/>
      <c r="E17" s="46" t="n">
        <f aca="false">0.3*B17/100</f>
        <v>0.09</v>
      </c>
      <c r="F17" s="46" t="n">
        <f aca="false">0*B17/100</f>
        <v>0</v>
      </c>
      <c r="G17" s="46" t="n">
        <f aca="false">99.5*B17/100</f>
        <v>29.85</v>
      </c>
      <c r="H17" s="250"/>
      <c r="I17" s="47" t="n">
        <v>0</v>
      </c>
      <c r="J17" s="47" t="n">
        <f aca="false">B17*I17/1000</f>
        <v>0</v>
      </c>
      <c r="K17" s="47"/>
      <c r="L17" s="47"/>
      <c r="M17" s="47"/>
      <c r="N17" s="47"/>
      <c r="O17" s="47"/>
      <c r="P17" s="47"/>
      <c r="Q17" s="47"/>
      <c r="R17" s="47"/>
    </row>
    <row r="18" customFormat="false" ht="26.1" hidden="false" customHeight="true" outlineLevel="0" collapsed="false">
      <c r="A18" s="30" t="s">
        <v>89</v>
      </c>
      <c r="B18" s="30"/>
      <c r="C18" s="30"/>
      <c r="D18" s="31" t="n">
        <v>200</v>
      </c>
      <c r="E18" s="32" t="n">
        <f aca="false">E19+E20</f>
        <v>0.125</v>
      </c>
      <c r="F18" s="32" t="n">
        <f aca="false">F19+F20</f>
        <v>0</v>
      </c>
      <c r="G18" s="32" t="n">
        <f aca="false">G19+G20</f>
        <v>14.9526</v>
      </c>
      <c r="H18" s="67" t="n">
        <f aca="false">E18*4+F18*9+G18*4</f>
        <v>60.3104</v>
      </c>
      <c r="I18" s="41"/>
      <c r="J18" s="34" t="n">
        <f aca="false">J19+J20</f>
        <v>0</v>
      </c>
      <c r="K18" s="34" t="n">
        <v>0</v>
      </c>
      <c r="L18" s="34" t="n">
        <v>0</v>
      </c>
      <c r="M18" s="34" t="n">
        <v>0</v>
      </c>
      <c r="N18" s="34" t="n">
        <v>0</v>
      </c>
      <c r="O18" s="34" t="n">
        <v>0.2</v>
      </c>
      <c r="P18" s="34" t="n">
        <v>0</v>
      </c>
      <c r="Q18" s="34" t="n">
        <v>0</v>
      </c>
      <c r="R18" s="34" t="n">
        <v>0.02</v>
      </c>
    </row>
    <row r="19" s="55" customFormat="true" ht="15" hidden="false" customHeight="true" outlineLevel="0" collapsed="false">
      <c r="A19" s="50" t="s">
        <v>40</v>
      </c>
      <c r="B19" s="63" t="n">
        <v>0.4</v>
      </c>
      <c r="C19" s="63" t="n">
        <v>0.4</v>
      </c>
      <c r="D19" s="65"/>
      <c r="E19" s="47" t="n">
        <f aca="false">20*C19/100</f>
        <v>0.08</v>
      </c>
      <c r="F19" s="47" t="n">
        <v>0</v>
      </c>
      <c r="G19" s="41" t="n">
        <f aca="false">6.9*C19/100</f>
        <v>0.0276</v>
      </c>
      <c r="H19" s="41"/>
      <c r="I19" s="41" t="n">
        <v>0</v>
      </c>
      <c r="J19" s="41" t="n">
        <f aca="false">I19*B19/1000</f>
        <v>0</v>
      </c>
      <c r="K19" s="54"/>
      <c r="L19" s="34"/>
      <c r="M19" s="34"/>
      <c r="N19" s="34"/>
      <c r="O19" s="34"/>
      <c r="P19" s="34"/>
      <c r="Q19" s="34"/>
      <c r="R19" s="54"/>
    </row>
    <row r="20" customFormat="false" ht="15" hidden="false" customHeight="true" outlineLevel="0" collapsed="false">
      <c r="A20" s="50" t="s">
        <v>90</v>
      </c>
      <c r="B20" s="65" t="n">
        <v>15</v>
      </c>
      <c r="C20" s="65" t="n">
        <v>15</v>
      </c>
      <c r="D20" s="65"/>
      <c r="E20" s="46" t="n">
        <f aca="false">0.3*C20/100</f>
        <v>0.045</v>
      </c>
      <c r="F20" s="46" t="n">
        <f aca="false">0*C20/100</f>
        <v>0</v>
      </c>
      <c r="G20" s="46" t="n">
        <f aca="false">99.5*C20/100</f>
        <v>14.925</v>
      </c>
      <c r="H20" s="64"/>
      <c r="I20" s="41" t="n">
        <v>0</v>
      </c>
      <c r="J20" s="41" t="n">
        <f aca="false">I20*B20/1000</f>
        <v>0</v>
      </c>
      <c r="K20" s="47"/>
      <c r="L20" s="47"/>
      <c r="M20" s="47"/>
      <c r="N20" s="47"/>
      <c r="O20" s="47"/>
      <c r="P20" s="47"/>
      <c r="Q20" s="47"/>
      <c r="R20" s="47"/>
    </row>
    <row r="21" s="55" customFormat="true" ht="15" hidden="false" customHeight="true" outlineLevel="0" collapsed="false">
      <c r="A21" s="50"/>
      <c r="B21" s="65"/>
      <c r="C21" s="65"/>
      <c r="D21" s="65"/>
      <c r="E21" s="46"/>
      <c r="F21" s="46"/>
      <c r="G21" s="46"/>
      <c r="H21" s="45"/>
      <c r="I21" s="41"/>
      <c r="J21" s="41"/>
      <c r="K21" s="41"/>
      <c r="L21" s="61"/>
      <c r="M21" s="47"/>
      <c r="N21" s="47"/>
      <c r="O21" s="47"/>
      <c r="P21" s="47"/>
      <c r="Q21" s="47"/>
      <c r="R21" s="47"/>
    </row>
    <row r="22" s="55" customFormat="true" ht="17.25" hidden="false" customHeight="true" outlineLevel="0" collapsed="false">
      <c r="A22" s="69" t="s">
        <v>41</v>
      </c>
      <c r="B22" s="69"/>
      <c r="C22" s="69"/>
      <c r="D22" s="70" t="n">
        <v>35</v>
      </c>
      <c r="E22" s="32" t="n">
        <f aca="false">6.6*D22/100</f>
        <v>2.31</v>
      </c>
      <c r="F22" s="32" t="n">
        <f aca="false">1.1*D22/100</f>
        <v>0.385</v>
      </c>
      <c r="G22" s="32" t="n">
        <f aca="false">41*D22/100</f>
        <v>14.35</v>
      </c>
      <c r="H22" s="28" t="n">
        <f aca="false">E22*4+F22*9+G22*4</f>
        <v>70.105</v>
      </c>
      <c r="I22" s="34" t="n">
        <v>0</v>
      </c>
      <c r="J22" s="34" t="n">
        <f aca="false">I22*D22/1000</f>
        <v>0</v>
      </c>
      <c r="K22" s="34" t="n">
        <v>0</v>
      </c>
      <c r="L22" s="34" t="n">
        <v>0.0333333333333333</v>
      </c>
      <c r="M22" s="34" t="n">
        <v>0</v>
      </c>
      <c r="N22" s="34" t="n">
        <v>0.32</v>
      </c>
      <c r="O22" s="34" t="n">
        <v>7</v>
      </c>
      <c r="P22" s="34" t="n">
        <v>31</v>
      </c>
      <c r="Q22" s="34" t="n">
        <v>8.2</v>
      </c>
      <c r="R22" s="34" t="n">
        <v>0.58</v>
      </c>
    </row>
    <row r="23" customFormat="false" ht="18" hidden="false" customHeight="true" outlineLevel="0" collapsed="false">
      <c r="A23" s="69" t="s">
        <v>42</v>
      </c>
      <c r="B23" s="69"/>
      <c r="C23" s="69"/>
      <c r="D23" s="70" t="n">
        <v>35</v>
      </c>
      <c r="E23" s="32" t="n">
        <f aca="false">7.6*D23/100</f>
        <v>2.66</v>
      </c>
      <c r="F23" s="32" t="n">
        <f aca="false">0.9*D23/100</f>
        <v>0.315</v>
      </c>
      <c r="G23" s="32" t="n">
        <f aca="false">48.4*D23/100</f>
        <v>16.94</v>
      </c>
      <c r="H23" s="28" t="n">
        <f aca="false">E23*4+F23*9+G23*4</f>
        <v>81.235</v>
      </c>
      <c r="I23" s="41" t="n">
        <v>0</v>
      </c>
      <c r="J23" s="34" t="n">
        <f aca="false">I23*D23/1000</f>
        <v>0</v>
      </c>
      <c r="K23" s="34" t="n">
        <v>0</v>
      </c>
      <c r="L23" s="34" t="n">
        <v>0.02</v>
      </c>
      <c r="M23" s="34" t="n">
        <v>0</v>
      </c>
      <c r="N23" s="34" t="n">
        <v>0.03</v>
      </c>
      <c r="O23" s="34" t="n">
        <v>2.99</v>
      </c>
      <c r="P23" s="34" t="n">
        <v>13</v>
      </c>
      <c r="Q23" s="34" t="n">
        <v>2.74</v>
      </c>
      <c r="R23" s="34" t="n">
        <v>0.31</v>
      </c>
    </row>
    <row r="24" s="55" customFormat="true" ht="18" hidden="false" customHeight="true" outlineLevel="0" collapsed="false">
      <c r="A24" s="22" t="s">
        <v>43</v>
      </c>
      <c r="B24" s="22"/>
      <c r="C24" s="22"/>
      <c r="D24" s="22"/>
      <c r="E24" s="23" t="n">
        <f aca="false">E25+E35+E42+E55+E57+E64+E65+E66</f>
        <v>43.49664</v>
      </c>
      <c r="F24" s="23" t="n">
        <f aca="false">F25+F35+F42+F55+F57+F64+F65+F66</f>
        <v>26.64316</v>
      </c>
      <c r="G24" s="23" t="n">
        <f aca="false">G25+G35+G42+G55+G57+G64+G65+G66</f>
        <v>123.90325</v>
      </c>
      <c r="H24" s="23" t="n">
        <f aca="false">H25+H34+H41+H55+H57+H64+H65+H66</f>
        <v>878.4682</v>
      </c>
      <c r="I24" s="19"/>
      <c r="J24" s="29" t="n">
        <f aca="false">J26+J35+J50+J55+J57+J64+J65+J66</f>
        <v>0</v>
      </c>
      <c r="K24" s="19" t="n">
        <f aca="false">K26+K35+K42+K55+K57+K64+K65+K66</f>
        <v>38.2892869995502</v>
      </c>
      <c r="L24" s="19" t="n">
        <f aca="false">L26+L35+L42+L55+L57+L64+L65+L66</f>
        <v>0.586657669815565</v>
      </c>
      <c r="M24" s="19" t="n">
        <f aca="false">M26+M35+M42+M55+M57+M64+M65+M66</f>
        <v>0.347298245614034</v>
      </c>
      <c r="N24" s="19" t="n">
        <f aca="false">N26+N35+N42+N55+N57+N64+N65+N66</f>
        <v>6.40389653621233</v>
      </c>
      <c r="O24" s="19" t="n">
        <f aca="false">O26+O35+O42+O55+O57+O64+O65+O66</f>
        <v>179.459628879892</v>
      </c>
      <c r="P24" s="19" t="n">
        <f aca="false">P26+P35+P42+P55+P57+P64+P65+P66</f>
        <v>728.154265407107</v>
      </c>
      <c r="Q24" s="19" t="n">
        <f aca="false">Q26+Q35+Q42+Q55+Q57+Q64+Q65+Q66</f>
        <v>123.27424291498</v>
      </c>
      <c r="R24" s="19" t="n">
        <f aca="false">R26+R35+R42+R55+R57+R64+R65+R66</f>
        <v>4.82761403508772</v>
      </c>
    </row>
    <row r="25" s="55" customFormat="true" ht="17.25" hidden="false" customHeight="true" outlineLevel="0" collapsed="false">
      <c r="A25" s="74"/>
      <c r="B25" s="74"/>
      <c r="C25" s="74"/>
      <c r="D25" s="75"/>
      <c r="E25" s="27" t="n">
        <f aca="false">E26-(E26*6/100)</f>
        <v>10.67464</v>
      </c>
      <c r="F25" s="27" t="n">
        <f aca="false">F26-(F26*12/100)</f>
        <v>9.75216</v>
      </c>
      <c r="G25" s="27" t="n">
        <f aca="false">G26-(G26*9/100)</f>
        <v>9.62325</v>
      </c>
      <c r="H25" s="28" t="n">
        <f aca="false">E25*4+F25*9+G25*4</f>
        <v>168.961</v>
      </c>
      <c r="I25" s="19"/>
      <c r="J25" s="19"/>
      <c r="K25" s="19"/>
      <c r="L25" s="19"/>
      <c r="M25" s="19"/>
      <c r="N25" s="19"/>
      <c r="O25" s="19"/>
      <c r="P25" s="19"/>
      <c r="Q25" s="76"/>
      <c r="R25" s="76"/>
    </row>
    <row r="26" s="55" customFormat="true" ht="26.25" hidden="false" customHeight="true" outlineLevel="0" collapsed="false">
      <c r="A26" s="77" t="s">
        <v>91</v>
      </c>
      <c r="B26" s="77"/>
      <c r="C26" s="77"/>
      <c r="D26" s="31" t="n">
        <v>250</v>
      </c>
      <c r="E26" s="32" t="n">
        <f aca="false">E27+E28+E30+E31+E33</f>
        <v>11.356</v>
      </c>
      <c r="F26" s="32" t="n">
        <f aca="false">F27+F28+F30+F31+F33</f>
        <v>11.082</v>
      </c>
      <c r="G26" s="32" t="n">
        <f aca="false">G27+G28+G30+G31+G33</f>
        <v>10.575</v>
      </c>
      <c r="H26" s="251" t="n">
        <f aca="false">E26*4+F26*9+G26*4</f>
        <v>187.462</v>
      </c>
      <c r="I26" s="21"/>
      <c r="J26" s="21" t="n">
        <f aca="false">SUM(J27:J33)</f>
        <v>0</v>
      </c>
      <c r="K26" s="34" t="n">
        <v>0.170526315789474</v>
      </c>
      <c r="L26" s="34" t="n">
        <v>0.0663157894736842</v>
      </c>
      <c r="M26" s="34" t="n">
        <v>0.132631578947368</v>
      </c>
      <c r="N26" s="34" t="n">
        <v>0.312631578947368</v>
      </c>
      <c r="O26" s="34" t="n">
        <v>12.9505263157895</v>
      </c>
      <c r="P26" s="34" t="n">
        <v>237.533684210526</v>
      </c>
      <c r="Q26" s="34" t="n">
        <v>18.5494736842105</v>
      </c>
      <c r="R26" s="34" t="n">
        <v>0.738947368421053</v>
      </c>
    </row>
    <row r="27" customFormat="false" ht="30" hidden="false" customHeight="true" outlineLevel="0" collapsed="false">
      <c r="A27" s="59" t="s">
        <v>92</v>
      </c>
      <c r="B27" s="252" t="n">
        <v>65</v>
      </c>
      <c r="C27" s="85" t="n">
        <v>55</v>
      </c>
      <c r="D27" s="82"/>
      <c r="E27" s="39" t="n">
        <f aca="false">17.6*C27/100</f>
        <v>9.68</v>
      </c>
      <c r="F27" s="39" t="n">
        <f aca="false">12.3*C27/100</f>
        <v>6.765</v>
      </c>
      <c r="G27" s="39" t="n">
        <f aca="false">0.4*C27/100</f>
        <v>0.22</v>
      </c>
      <c r="H27" s="81"/>
      <c r="I27" s="61" t="n">
        <v>0</v>
      </c>
      <c r="J27" s="61" t="n">
        <f aca="false">I27*B27/1000</f>
        <v>0</v>
      </c>
      <c r="K27" s="61"/>
      <c r="L27" s="61"/>
      <c r="M27" s="61"/>
      <c r="N27" s="61"/>
      <c r="O27" s="61"/>
      <c r="P27" s="61"/>
      <c r="Q27" s="61"/>
      <c r="R27" s="61"/>
    </row>
    <row r="28" s="55" customFormat="true" ht="15" hidden="false" customHeight="true" outlineLevel="0" collapsed="false">
      <c r="A28" s="84" t="s">
        <v>28</v>
      </c>
      <c r="B28" s="85" t="n">
        <v>12</v>
      </c>
      <c r="C28" s="49" t="n">
        <v>12</v>
      </c>
      <c r="D28" s="253"/>
      <c r="E28" s="56" t="n">
        <f aca="false">11*C28/100</f>
        <v>1.32</v>
      </c>
      <c r="F28" s="56" t="n">
        <f aca="false">1.5*C28/100</f>
        <v>0.18</v>
      </c>
      <c r="G28" s="56" t="n">
        <f aca="false">71*C28/100</f>
        <v>8.52</v>
      </c>
      <c r="H28" s="18"/>
      <c r="I28" s="61" t="n">
        <v>0</v>
      </c>
      <c r="J28" s="61" t="n">
        <f aca="false">B28*I28/1000</f>
        <v>0</v>
      </c>
      <c r="K28" s="86"/>
      <c r="L28" s="34"/>
      <c r="M28" s="34"/>
      <c r="N28" s="34"/>
      <c r="O28" s="34"/>
      <c r="P28" s="34"/>
      <c r="Q28" s="34"/>
      <c r="R28" s="34"/>
    </row>
    <row r="29" customFormat="false" ht="15.75" hidden="false" customHeight="true" outlineLevel="0" collapsed="false">
      <c r="A29" s="50" t="s">
        <v>50</v>
      </c>
      <c r="B29" s="82" t="n">
        <f aca="false">C29*1.25</f>
        <v>15</v>
      </c>
      <c r="C29" s="65" t="n">
        <v>12</v>
      </c>
      <c r="D29" s="31"/>
      <c r="E29" s="32"/>
      <c r="F29" s="45"/>
      <c r="G29" s="45"/>
      <c r="H29" s="133"/>
      <c r="I29" s="47" t="n">
        <v>0</v>
      </c>
      <c r="J29" s="47" t="n">
        <f aca="false">I29*B29/1000</f>
        <v>0</v>
      </c>
      <c r="K29" s="57"/>
      <c r="L29" s="43"/>
      <c r="M29" s="43"/>
      <c r="N29" s="43"/>
      <c r="O29" s="43"/>
      <c r="P29" s="43"/>
      <c r="Q29" s="43"/>
      <c r="R29" s="43"/>
    </row>
    <row r="30" s="55" customFormat="true" ht="13.5" hidden="false" customHeight="true" outlineLevel="0" collapsed="false">
      <c r="A30" s="84" t="s">
        <v>51</v>
      </c>
      <c r="B30" s="85" t="n">
        <f aca="false">C30*1.33</f>
        <v>15.96</v>
      </c>
      <c r="C30" s="119" t="n">
        <v>12</v>
      </c>
      <c r="D30" s="38"/>
      <c r="E30" s="56" t="n">
        <f aca="false">1.3*C30/100</f>
        <v>0.156</v>
      </c>
      <c r="F30" s="56" t="n">
        <f aca="false">0.1*C30/100</f>
        <v>0.012</v>
      </c>
      <c r="G30" s="56" t="n">
        <f aca="false">7*C30/100</f>
        <v>0.84</v>
      </c>
      <c r="H30" s="81"/>
      <c r="I30" s="61" t="n">
        <v>0</v>
      </c>
      <c r="J30" s="47" t="n">
        <f aca="false">I30*B30/1000</f>
        <v>0</v>
      </c>
      <c r="K30" s="86"/>
      <c r="L30" s="42"/>
      <c r="M30" s="42"/>
      <c r="N30" s="42"/>
      <c r="O30" s="43"/>
      <c r="P30" s="43"/>
      <c r="Q30" s="42"/>
      <c r="R30" s="42"/>
    </row>
    <row r="31" customFormat="false" ht="13.5" hidden="false" customHeight="true" outlineLevel="0" collapsed="false">
      <c r="A31" s="50" t="s">
        <v>52</v>
      </c>
      <c r="B31" s="82" t="n">
        <f aca="false">C31*1.19</f>
        <v>11.9</v>
      </c>
      <c r="C31" s="65" t="n">
        <v>10</v>
      </c>
      <c r="D31" s="31"/>
      <c r="E31" s="56" t="n">
        <f aca="false">1.7*C31/100</f>
        <v>0.17</v>
      </c>
      <c r="F31" s="56" t="n">
        <v>0</v>
      </c>
      <c r="G31" s="56" t="n">
        <f aca="false">9.5*C31/100</f>
        <v>0.95</v>
      </c>
      <c r="H31" s="133"/>
      <c r="I31" s="47" t="n">
        <v>0</v>
      </c>
      <c r="J31" s="47" t="n">
        <f aca="false">I31*B31/1000</f>
        <v>0</v>
      </c>
      <c r="K31" s="57"/>
      <c r="L31" s="43"/>
      <c r="M31" s="43"/>
      <c r="N31" s="43"/>
      <c r="O31" s="43"/>
      <c r="P31" s="43"/>
      <c r="Q31" s="43"/>
      <c r="R31" s="43"/>
    </row>
    <row r="32" customFormat="false" ht="13.5" hidden="false" customHeight="true" outlineLevel="0" collapsed="false">
      <c r="A32" s="50" t="s">
        <v>68</v>
      </c>
      <c r="B32" s="82" t="n">
        <v>1</v>
      </c>
      <c r="C32" s="65" t="n">
        <v>1</v>
      </c>
      <c r="D32" s="31"/>
      <c r="E32" s="56"/>
      <c r="F32" s="56"/>
      <c r="G32" s="56"/>
      <c r="H32" s="133"/>
      <c r="I32" s="47" t="n">
        <v>0</v>
      </c>
      <c r="J32" s="47" t="n">
        <f aca="false">I32*B32/1000</f>
        <v>0</v>
      </c>
      <c r="K32" s="57"/>
      <c r="L32" s="43"/>
      <c r="M32" s="43"/>
      <c r="N32" s="43"/>
      <c r="O32" s="43"/>
      <c r="P32" s="43"/>
      <c r="Q32" s="43"/>
      <c r="R32" s="43"/>
    </row>
    <row r="33" s="55" customFormat="true" ht="13.5" hidden="false" customHeight="true" outlineLevel="0" collapsed="false">
      <c r="A33" s="50" t="s">
        <v>53</v>
      </c>
      <c r="B33" s="65" t="n">
        <v>5</v>
      </c>
      <c r="C33" s="65" t="n">
        <v>5</v>
      </c>
      <c r="D33" s="65"/>
      <c r="E33" s="45" t="n">
        <f aca="false">0.6*C33/100</f>
        <v>0.03</v>
      </c>
      <c r="F33" s="45" t="n">
        <f aca="false">82.5*C33/100</f>
        <v>4.125</v>
      </c>
      <c r="G33" s="45" t="n">
        <f aca="false">0.9*C33/100</f>
        <v>0.045</v>
      </c>
      <c r="H33" s="133"/>
      <c r="I33" s="41" t="n">
        <v>0</v>
      </c>
      <c r="J33" s="41" t="n">
        <f aca="false">B33*I33/1000</f>
        <v>0</v>
      </c>
      <c r="K33" s="57"/>
      <c r="L33" s="43"/>
      <c r="M33" s="43"/>
      <c r="N33" s="43"/>
      <c r="O33" s="43"/>
      <c r="P33" s="43"/>
      <c r="Q33" s="43"/>
      <c r="R33" s="43"/>
    </row>
    <row r="34" customFormat="false" ht="21" hidden="false" customHeight="true" outlineLevel="0" collapsed="false">
      <c r="A34" s="254"/>
      <c r="B34" s="255"/>
      <c r="C34" s="256"/>
      <c r="D34" s="31"/>
      <c r="E34" s="27" t="n">
        <f aca="false">E35-(E35*6/100)</f>
        <v>20.7928</v>
      </c>
      <c r="F34" s="27" t="n">
        <f aca="false">F35-(F35*12/100)</f>
        <v>5.6144</v>
      </c>
      <c r="G34" s="27" t="n">
        <f aca="false">G35-(G35*9/100)</f>
        <v>1.25125</v>
      </c>
      <c r="H34" s="91" t="n">
        <f aca="false">E34*4+F34*9+G34*4</f>
        <v>138.7058</v>
      </c>
      <c r="I34" s="61"/>
      <c r="J34" s="61"/>
      <c r="K34" s="21"/>
      <c r="L34" s="21"/>
      <c r="M34" s="21"/>
      <c r="N34" s="21"/>
      <c r="O34" s="21"/>
      <c r="P34" s="21"/>
      <c r="Q34" s="21"/>
      <c r="R34" s="21"/>
    </row>
    <row r="35" customFormat="false" ht="22.5" hidden="false" customHeight="true" outlineLevel="0" collapsed="false">
      <c r="A35" s="30" t="s">
        <v>93</v>
      </c>
      <c r="B35" s="30"/>
      <c r="C35" s="30"/>
      <c r="D35" s="31" t="s">
        <v>70</v>
      </c>
      <c r="E35" s="32" t="n">
        <f aca="false">E36+E37+E38+E39+E40</f>
        <v>22.12</v>
      </c>
      <c r="F35" s="32" t="n">
        <f aca="false">F36+F37+F38+F39+F40</f>
        <v>6.38</v>
      </c>
      <c r="G35" s="32" t="n">
        <f aca="false">G36+G37+G38+G39+G40</f>
        <v>1.375</v>
      </c>
      <c r="H35" s="257" t="n">
        <f aca="false">E35*4+F35*9+G35*4</f>
        <v>151.4</v>
      </c>
      <c r="I35" s="21"/>
      <c r="J35" s="21" t="n">
        <f aca="false">SUM(J36:J40)</f>
        <v>0</v>
      </c>
      <c r="K35" s="34" t="n">
        <v>0.435</v>
      </c>
      <c r="L35" s="34" t="n">
        <v>0.12</v>
      </c>
      <c r="M35" s="34" t="n">
        <v>0.048</v>
      </c>
      <c r="N35" s="34" t="n">
        <v>2.784</v>
      </c>
      <c r="O35" s="34" t="n">
        <v>45.165</v>
      </c>
      <c r="P35" s="34" t="n">
        <v>235.224</v>
      </c>
      <c r="Q35" s="34" t="n">
        <v>24.654</v>
      </c>
      <c r="R35" s="34" t="n">
        <v>0.852</v>
      </c>
    </row>
    <row r="36" s="55" customFormat="true" ht="18" hidden="false" customHeight="true" outlineLevel="0" collapsed="false">
      <c r="A36" s="59" t="s">
        <v>94</v>
      </c>
      <c r="B36" s="78" t="n">
        <f aca="false">C36*1.15</f>
        <v>149.5</v>
      </c>
      <c r="C36" s="44" t="n">
        <v>130</v>
      </c>
      <c r="D36" s="37"/>
      <c r="E36" s="64" t="n">
        <f aca="false">15.9*C36/100</f>
        <v>20.67</v>
      </c>
      <c r="F36" s="56" t="n">
        <f aca="false">0.7*C36/100</f>
        <v>0.91</v>
      </c>
      <c r="G36" s="56" t="n">
        <v>0</v>
      </c>
      <c r="H36" s="244"/>
      <c r="I36" s="61" t="n">
        <v>0</v>
      </c>
      <c r="J36" s="61" t="n">
        <f aca="false">I36*B36/1000</f>
        <v>0</v>
      </c>
      <c r="K36" s="41"/>
      <c r="L36" s="258"/>
      <c r="M36" s="258"/>
      <c r="N36" s="258"/>
      <c r="O36" s="259"/>
      <c r="P36" s="259"/>
      <c r="Q36" s="258"/>
      <c r="R36" s="258"/>
    </row>
    <row r="37" customFormat="false" ht="18.75" hidden="false" customHeight="true" outlineLevel="0" collapsed="false">
      <c r="A37" s="36" t="s">
        <v>62</v>
      </c>
      <c r="B37" s="44" t="n">
        <v>5</v>
      </c>
      <c r="C37" s="260" t="n">
        <v>5</v>
      </c>
      <c r="D37" s="37"/>
      <c r="E37" s="64" t="n">
        <f aca="false">29*C37/100</f>
        <v>1.45</v>
      </c>
      <c r="F37" s="64" t="n">
        <f aca="false">9.5*C37/100</f>
        <v>0.475</v>
      </c>
      <c r="G37" s="64" t="n">
        <f aca="false">27.5*C37/100</f>
        <v>1.375</v>
      </c>
      <c r="H37" s="244"/>
      <c r="I37" s="41" t="n">
        <v>0</v>
      </c>
      <c r="J37" s="47" t="n">
        <f aca="false">I37*B37/1000</f>
        <v>0</v>
      </c>
      <c r="K37" s="41"/>
      <c r="L37" s="259"/>
      <c r="M37" s="259"/>
      <c r="N37" s="259"/>
      <c r="O37" s="259"/>
      <c r="P37" s="259"/>
      <c r="Q37" s="259"/>
      <c r="R37" s="259"/>
    </row>
    <row r="38" customFormat="false" ht="18.75" hidden="false" customHeight="true" outlineLevel="0" collapsed="false">
      <c r="A38" s="36" t="s">
        <v>95</v>
      </c>
      <c r="B38" s="37" t="n">
        <v>5</v>
      </c>
      <c r="C38" s="37" t="n">
        <v>5</v>
      </c>
      <c r="D38" s="37"/>
      <c r="E38" s="64" t="n">
        <v>0</v>
      </c>
      <c r="F38" s="64" t="n">
        <f aca="false">99.9*C38/100</f>
        <v>4.995</v>
      </c>
      <c r="G38" s="64" t="n">
        <v>0</v>
      </c>
      <c r="H38" s="244"/>
      <c r="I38" s="41" t="n">
        <v>0</v>
      </c>
      <c r="J38" s="41" t="n">
        <f aca="false">I38*B38/1000</f>
        <v>0</v>
      </c>
      <c r="K38" s="41"/>
      <c r="L38" s="259"/>
      <c r="M38" s="259"/>
      <c r="N38" s="259"/>
      <c r="O38" s="259"/>
      <c r="P38" s="259"/>
      <c r="Q38" s="259"/>
      <c r="R38" s="259"/>
    </row>
    <row r="39" customFormat="false" ht="15.75" hidden="false" customHeight="true" outlineLevel="0" collapsed="false">
      <c r="A39" s="36" t="s">
        <v>68</v>
      </c>
      <c r="B39" s="37" t="n">
        <v>1</v>
      </c>
      <c r="C39" s="37" t="n">
        <v>1</v>
      </c>
      <c r="D39" s="37"/>
      <c r="E39" s="64"/>
      <c r="F39" s="64"/>
      <c r="G39" s="64"/>
      <c r="H39" s="244"/>
      <c r="I39" s="41" t="n">
        <v>0</v>
      </c>
      <c r="J39" s="41" t="n">
        <f aca="false">I39*B39/1000</f>
        <v>0</v>
      </c>
      <c r="K39" s="41"/>
      <c r="L39" s="259"/>
      <c r="M39" s="259"/>
      <c r="N39" s="259"/>
      <c r="O39" s="259"/>
      <c r="P39" s="259"/>
      <c r="Q39" s="259"/>
      <c r="R39" s="259"/>
    </row>
    <row r="40" customFormat="false" ht="15.75" hidden="false" customHeight="true" outlineLevel="0" collapsed="false">
      <c r="A40" s="36" t="s">
        <v>96</v>
      </c>
      <c r="B40" s="37" t="n">
        <v>5</v>
      </c>
      <c r="C40" s="37" t="n">
        <v>5</v>
      </c>
      <c r="D40" s="37"/>
      <c r="E40" s="45"/>
      <c r="F40" s="45"/>
      <c r="G40" s="45"/>
      <c r="H40" s="244"/>
      <c r="I40" s="41"/>
      <c r="J40" s="41"/>
      <c r="K40" s="41"/>
      <c r="L40" s="258"/>
      <c r="M40" s="258"/>
      <c r="N40" s="258"/>
      <c r="O40" s="259"/>
      <c r="P40" s="259"/>
      <c r="Q40" s="258"/>
      <c r="R40" s="258"/>
    </row>
    <row r="41" s="55" customFormat="true" ht="21" hidden="false" customHeight="true" outlineLevel="0" collapsed="false">
      <c r="A41" s="261"/>
      <c r="B41" s="261"/>
      <c r="C41" s="261"/>
      <c r="D41" s="125"/>
      <c r="E41" s="27" t="n">
        <f aca="false">E42-(E42*6/100)</f>
        <v>3.3934</v>
      </c>
      <c r="F41" s="27" t="n">
        <f aca="false">F42-(F42*12/100)</f>
        <v>3.78752</v>
      </c>
      <c r="G41" s="27" t="n">
        <f aca="false">G42-(G42*9/100)</f>
        <v>32.13028</v>
      </c>
      <c r="H41" s="91" t="n">
        <f aca="false">E41*4+F41*9+G41*4</f>
        <v>176.1824</v>
      </c>
      <c r="I41" s="21"/>
      <c r="J41" s="21"/>
      <c r="K41" s="34"/>
      <c r="L41" s="34"/>
      <c r="M41" s="34"/>
      <c r="N41" s="34"/>
      <c r="O41" s="34"/>
      <c r="P41" s="34"/>
      <c r="Q41" s="43"/>
      <c r="R41" s="43"/>
    </row>
    <row r="42" customFormat="false" ht="26.1" hidden="false" customHeight="true" outlineLevel="0" collapsed="false">
      <c r="A42" s="262" t="s">
        <v>97</v>
      </c>
      <c r="B42" s="263"/>
      <c r="C42" s="264"/>
      <c r="D42" s="31" t="s">
        <v>98</v>
      </c>
      <c r="E42" s="17" t="n">
        <f aca="false">E46+E48</f>
        <v>3.61</v>
      </c>
      <c r="F42" s="17" t="n">
        <f aca="false">F46+F48</f>
        <v>4.304</v>
      </c>
      <c r="G42" s="32" t="n">
        <f aca="false">G46+G48</f>
        <v>35.308</v>
      </c>
      <c r="H42" s="18" t="n">
        <f aca="false">E42*4+F42*9+G42*4</f>
        <v>194.408</v>
      </c>
      <c r="I42" s="54"/>
      <c r="J42" s="54" t="n">
        <f aca="false">J46+J48+J47</f>
        <v>0</v>
      </c>
      <c r="K42" s="34" t="n">
        <v>3.22222222222222</v>
      </c>
      <c r="L42" s="34" t="n">
        <v>0.277777777777778</v>
      </c>
      <c r="M42" s="34" t="n">
        <v>0.133333333333333</v>
      </c>
      <c r="N42" s="34" t="n">
        <v>0.444444444444444</v>
      </c>
      <c r="O42" s="34" t="n">
        <v>54</v>
      </c>
      <c r="P42" s="34" t="n">
        <v>116.222222222222</v>
      </c>
      <c r="Q42" s="34" t="n">
        <v>40.3333333333333</v>
      </c>
      <c r="R42" s="34" t="n">
        <v>1.46666666666667</v>
      </c>
    </row>
    <row r="43" s="55" customFormat="true" ht="21" hidden="false" customHeight="true" outlineLevel="0" collapsed="false">
      <c r="A43" s="36" t="s">
        <v>46</v>
      </c>
      <c r="B43" s="82" t="n">
        <f aca="false">C43*1.33</f>
        <v>238.07</v>
      </c>
      <c r="C43" s="37" t="n">
        <v>179</v>
      </c>
      <c r="D43" s="249"/>
      <c r="E43" s="45"/>
      <c r="F43" s="45"/>
      <c r="G43" s="45"/>
      <c r="H43" s="133"/>
      <c r="I43" s="47"/>
      <c r="J43" s="47" t="n">
        <f aca="false">I43*B43/1000</f>
        <v>0</v>
      </c>
      <c r="K43" s="43"/>
      <c r="L43" s="43"/>
      <c r="M43" s="43"/>
      <c r="N43" s="43"/>
      <c r="O43" s="43"/>
      <c r="P43" s="43"/>
      <c r="Q43" s="46"/>
      <c r="R43" s="46"/>
    </row>
    <row r="44" s="55" customFormat="true" ht="18.75" hidden="false" customHeight="true" outlineLevel="0" collapsed="false">
      <c r="A44" s="48" t="s">
        <v>47</v>
      </c>
      <c r="B44" s="85" t="n">
        <f aca="false">C44*1.43</f>
        <v>255.97</v>
      </c>
      <c r="C44" s="37" t="n">
        <v>179</v>
      </c>
      <c r="D44" s="79"/>
      <c r="E44" s="39"/>
      <c r="F44" s="39"/>
      <c r="G44" s="39"/>
      <c r="H44" s="81"/>
      <c r="I44" s="61"/>
      <c r="J44" s="47" t="n">
        <f aca="false">I44*B44/1000</f>
        <v>0</v>
      </c>
      <c r="K44" s="42"/>
      <c r="L44" s="42"/>
      <c r="M44" s="43"/>
      <c r="N44" s="43"/>
      <c r="O44" s="42"/>
      <c r="P44" s="42"/>
      <c r="Q44" s="34"/>
      <c r="R44" s="34"/>
    </row>
    <row r="45" s="55" customFormat="true" ht="17.25" hidden="false" customHeight="true" outlineLevel="0" collapsed="false">
      <c r="A45" s="48" t="s">
        <v>48</v>
      </c>
      <c r="B45" s="85" t="n">
        <f aca="false">C45*1.54</f>
        <v>275.66</v>
      </c>
      <c r="C45" s="37" t="n">
        <v>179</v>
      </c>
      <c r="D45" s="79"/>
      <c r="E45" s="39"/>
      <c r="F45" s="39"/>
      <c r="G45" s="39"/>
      <c r="H45" s="81"/>
      <c r="I45" s="61"/>
      <c r="J45" s="47" t="n">
        <f aca="false">I45*B45/1000</f>
        <v>0</v>
      </c>
      <c r="K45" s="42"/>
      <c r="L45" s="42"/>
      <c r="M45" s="43"/>
      <c r="N45" s="43"/>
      <c r="O45" s="42"/>
      <c r="P45" s="42"/>
      <c r="Q45" s="34"/>
      <c r="R45" s="34"/>
    </row>
    <row r="46" customFormat="false" ht="26.1" hidden="false" customHeight="true" outlineLevel="0" collapsed="false">
      <c r="A46" s="48" t="s">
        <v>49</v>
      </c>
      <c r="B46" s="85" t="n">
        <f aca="false">C46*1.67</f>
        <v>298.93</v>
      </c>
      <c r="C46" s="37" t="n">
        <v>179</v>
      </c>
      <c r="D46" s="79"/>
      <c r="E46" s="56" t="n">
        <f aca="false">2*C46/100</f>
        <v>3.58</v>
      </c>
      <c r="F46" s="56" t="n">
        <f aca="false">0.1*C46/100</f>
        <v>0.179</v>
      </c>
      <c r="G46" s="56" t="n">
        <f aca="false">19.7*C46/100</f>
        <v>35.263</v>
      </c>
      <c r="H46" s="81"/>
      <c r="I46" s="61" t="n">
        <v>0</v>
      </c>
      <c r="J46" s="47" t="n">
        <f aca="false">I46*B46/1000</f>
        <v>0</v>
      </c>
      <c r="K46" s="42"/>
      <c r="L46" s="42"/>
      <c r="M46" s="43"/>
      <c r="N46" s="43"/>
      <c r="O46" s="42"/>
      <c r="P46" s="42"/>
      <c r="Q46" s="46"/>
      <c r="R46" s="46"/>
    </row>
    <row r="47" customFormat="false" ht="26.1" hidden="false" customHeight="true" outlineLevel="0" collapsed="false">
      <c r="A47" s="48" t="s">
        <v>68</v>
      </c>
      <c r="B47" s="85" t="n">
        <v>1</v>
      </c>
      <c r="C47" s="37" t="n">
        <v>1</v>
      </c>
      <c r="D47" s="79"/>
      <c r="E47" s="56"/>
      <c r="F47" s="56"/>
      <c r="G47" s="56"/>
      <c r="H47" s="81"/>
      <c r="I47" s="61" t="n">
        <v>0</v>
      </c>
      <c r="J47" s="47" t="n">
        <f aca="false">I47*B47/1000</f>
        <v>0</v>
      </c>
      <c r="K47" s="42"/>
      <c r="L47" s="42"/>
      <c r="M47" s="43"/>
      <c r="N47" s="43"/>
      <c r="O47" s="42"/>
      <c r="P47" s="42"/>
      <c r="Q47" s="46"/>
      <c r="R47" s="46"/>
    </row>
    <row r="48" s="55" customFormat="true" ht="26.1" hidden="false" customHeight="true" outlineLevel="0" collapsed="false">
      <c r="A48" s="50" t="s">
        <v>33</v>
      </c>
      <c r="B48" s="37" t="n">
        <v>5</v>
      </c>
      <c r="C48" s="37" t="n">
        <v>5</v>
      </c>
      <c r="D48" s="37"/>
      <c r="E48" s="45" t="n">
        <f aca="false">0.6*C48/100</f>
        <v>0.03</v>
      </c>
      <c r="F48" s="45" t="n">
        <f aca="false">82.5*C48/100</f>
        <v>4.125</v>
      </c>
      <c r="G48" s="45" t="n">
        <f aca="false">0.9*C48/100</f>
        <v>0.045</v>
      </c>
      <c r="H48" s="244"/>
      <c r="I48" s="41" t="n">
        <v>0</v>
      </c>
      <c r="J48" s="41" t="n">
        <f aca="false">B48*I48/1000</f>
        <v>0</v>
      </c>
      <c r="K48" s="41"/>
      <c r="L48" s="258"/>
      <c r="M48" s="258"/>
      <c r="N48" s="258"/>
      <c r="O48" s="259"/>
      <c r="P48" s="259"/>
      <c r="Q48" s="258"/>
      <c r="R48" s="258"/>
    </row>
    <row r="49" s="55" customFormat="true" ht="26.1" hidden="false" customHeight="true" outlineLevel="0" collapsed="false">
      <c r="A49" s="83" t="s">
        <v>99</v>
      </c>
      <c r="B49" s="83"/>
      <c r="C49" s="83"/>
      <c r="D49" s="83"/>
      <c r="E49" s="83"/>
      <c r="F49" s="83"/>
      <c r="G49" s="83"/>
      <c r="H49" s="83"/>
      <c r="I49" s="83"/>
      <c r="J49" s="83"/>
      <c r="K49" s="83"/>
      <c r="L49" s="83"/>
      <c r="M49" s="83"/>
      <c r="N49" s="83"/>
      <c r="O49" s="83"/>
      <c r="P49" s="83"/>
      <c r="Q49" s="83"/>
      <c r="R49" s="83"/>
    </row>
    <row r="50" s="55" customFormat="true" ht="26.1" hidden="false" customHeight="true" outlineLevel="0" collapsed="false">
      <c r="A50" s="261"/>
      <c r="B50" s="261"/>
      <c r="C50" s="261"/>
      <c r="D50" s="125"/>
      <c r="E50" s="27" t="n">
        <f aca="false">E51-(E51*6/100)</f>
        <v>3.6143</v>
      </c>
      <c r="F50" s="27" t="n">
        <f aca="false">F51-(F51*12/100)</f>
        <v>4.1096</v>
      </c>
      <c r="G50" s="27" t="n">
        <f aca="false">G51-(G51*9/100)</f>
        <v>34.807045</v>
      </c>
      <c r="H50" s="91" t="n">
        <f aca="false">E50*4+F50*9+G50*4</f>
        <v>190.67178</v>
      </c>
      <c r="I50" s="21"/>
      <c r="J50" s="265" t="n">
        <f aca="false">J51+J52+J54+J53</f>
        <v>0</v>
      </c>
      <c r="K50" s="34"/>
      <c r="L50" s="34"/>
      <c r="M50" s="34"/>
      <c r="N50" s="34"/>
      <c r="O50" s="34"/>
      <c r="P50" s="34"/>
      <c r="Q50" s="54"/>
      <c r="R50" s="54"/>
    </row>
    <row r="51" customFormat="false" ht="26.1" hidden="false" customHeight="true" outlineLevel="0" collapsed="false">
      <c r="A51" s="69" t="s">
        <v>100</v>
      </c>
      <c r="B51" s="69"/>
      <c r="C51" s="69"/>
      <c r="D51" s="266" t="s">
        <v>101</v>
      </c>
      <c r="E51" s="32" t="n">
        <f aca="false">E52+E54</f>
        <v>3.845</v>
      </c>
      <c r="F51" s="32" t="n">
        <f aca="false">F52+F54</f>
        <v>4.67</v>
      </c>
      <c r="G51" s="32" t="n">
        <f aca="false">G52+G54</f>
        <v>38.2495</v>
      </c>
      <c r="H51" s="67" t="n">
        <f aca="false">E51*4+F51*9+G51*4</f>
        <v>210.408</v>
      </c>
      <c r="I51" s="61"/>
      <c r="J51" s="61" t="n">
        <f aca="false">I51*B51/1000</f>
        <v>0</v>
      </c>
      <c r="K51" s="32" t="n">
        <v>2</v>
      </c>
      <c r="L51" s="32" t="n">
        <v>0.15</v>
      </c>
      <c r="M51" s="32" t="n">
        <v>20</v>
      </c>
      <c r="N51" s="32" t="n">
        <v>0.49</v>
      </c>
      <c r="O51" s="32" t="n">
        <v>11.06</v>
      </c>
      <c r="P51" s="32" t="n">
        <v>108.77</v>
      </c>
      <c r="Q51" s="32" t="n">
        <v>74.1</v>
      </c>
      <c r="R51" s="32" t="n">
        <v>2.59</v>
      </c>
    </row>
    <row r="52" s="55" customFormat="true" ht="26.1" hidden="false" customHeight="true" outlineLevel="0" collapsed="false">
      <c r="A52" s="267" t="s">
        <v>102</v>
      </c>
      <c r="B52" s="268" t="n">
        <v>55</v>
      </c>
      <c r="C52" s="268" t="n">
        <v>54.5</v>
      </c>
      <c r="D52" s="268"/>
      <c r="E52" s="64" t="n">
        <f aca="false">7*C52/100</f>
        <v>3.815</v>
      </c>
      <c r="F52" s="64" t="n">
        <f aca="false">1*C52/100</f>
        <v>0.545</v>
      </c>
      <c r="G52" s="64" t="n">
        <f aca="false">70.1*C52/100</f>
        <v>38.2045</v>
      </c>
      <c r="H52" s="64"/>
      <c r="I52" s="41" t="n">
        <v>0</v>
      </c>
      <c r="J52" s="61" t="n">
        <f aca="false">I52*B52/1000</f>
        <v>0</v>
      </c>
      <c r="K52" s="47"/>
      <c r="L52" s="47"/>
      <c r="M52" s="47"/>
      <c r="N52" s="47"/>
      <c r="O52" s="47"/>
      <c r="P52" s="47"/>
      <c r="Q52" s="34"/>
      <c r="R52" s="34"/>
    </row>
    <row r="53" s="55" customFormat="true" ht="26.1" hidden="false" customHeight="true" outlineLevel="0" collapsed="false">
      <c r="A53" s="267" t="s">
        <v>68</v>
      </c>
      <c r="B53" s="268" t="n">
        <v>1</v>
      </c>
      <c r="C53" s="268" t="n">
        <v>1</v>
      </c>
      <c r="D53" s="268"/>
      <c r="E53" s="64"/>
      <c r="F53" s="64"/>
      <c r="G53" s="64"/>
      <c r="H53" s="64"/>
      <c r="I53" s="269" t="n">
        <v>0</v>
      </c>
      <c r="J53" s="61" t="n">
        <f aca="false">I53*B53/1000</f>
        <v>0</v>
      </c>
      <c r="K53" s="270"/>
      <c r="L53" s="270"/>
      <c r="M53" s="270"/>
      <c r="N53" s="270"/>
      <c r="O53" s="270"/>
      <c r="P53" s="270"/>
      <c r="Q53" s="34"/>
      <c r="R53" s="34"/>
    </row>
    <row r="54" s="55" customFormat="true" ht="26.1" hidden="false" customHeight="true" outlineLevel="0" collapsed="false">
      <c r="A54" s="267" t="s">
        <v>53</v>
      </c>
      <c r="B54" s="268" t="n">
        <v>5</v>
      </c>
      <c r="C54" s="268" t="n">
        <v>5</v>
      </c>
      <c r="D54" s="268"/>
      <c r="E54" s="45" t="n">
        <f aca="false">0.6*C54/100</f>
        <v>0.03</v>
      </c>
      <c r="F54" s="45" t="n">
        <f aca="false">82.5*C54/100</f>
        <v>4.125</v>
      </c>
      <c r="G54" s="45" t="n">
        <f aca="false">0.9*C54/100</f>
        <v>0.045</v>
      </c>
      <c r="H54" s="64"/>
      <c r="I54" s="134" t="n">
        <v>0</v>
      </c>
      <c r="J54" s="61" t="n">
        <f aca="false">I54*B54/1000</f>
        <v>0</v>
      </c>
      <c r="K54" s="135"/>
      <c r="L54" s="135"/>
      <c r="M54" s="135"/>
      <c r="N54" s="135"/>
      <c r="O54" s="135"/>
      <c r="P54" s="135"/>
      <c r="Q54" s="42"/>
      <c r="R54" s="42"/>
    </row>
    <row r="55" s="55" customFormat="true" ht="32.25" hidden="false" customHeight="true" outlineLevel="0" collapsed="false">
      <c r="A55" s="271" t="s">
        <v>103</v>
      </c>
      <c r="B55" s="271"/>
      <c r="C55" s="271"/>
      <c r="D55" s="31" t="n">
        <v>200</v>
      </c>
      <c r="E55" s="32" t="n">
        <f aca="false">E56</f>
        <v>0.1</v>
      </c>
      <c r="F55" s="32" t="n">
        <f aca="false">F56</f>
        <v>0</v>
      </c>
      <c r="G55" s="32" t="n">
        <f aca="false">G56</f>
        <v>22.375</v>
      </c>
      <c r="H55" s="67" t="n">
        <f aca="false">E55*4+F55*9+G55*4</f>
        <v>89.9</v>
      </c>
      <c r="I55" s="47"/>
      <c r="J55" s="35" t="n">
        <f aca="false">J56</f>
        <v>0</v>
      </c>
      <c r="K55" s="34" t="n">
        <v>0</v>
      </c>
      <c r="L55" s="34" t="n">
        <v>0</v>
      </c>
      <c r="M55" s="34" t="n">
        <v>0</v>
      </c>
      <c r="N55" s="34" t="n">
        <v>0</v>
      </c>
      <c r="O55" s="34" t="n">
        <v>0.29</v>
      </c>
      <c r="P55" s="34" t="n">
        <v>0</v>
      </c>
      <c r="Q55" s="34" t="n">
        <v>0</v>
      </c>
      <c r="R55" s="34" t="n">
        <v>0.03</v>
      </c>
    </row>
    <row r="56" s="55" customFormat="true" ht="26.1" hidden="false" customHeight="true" outlineLevel="0" collapsed="false">
      <c r="A56" s="36" t="s">
        <v>104</v>
      </c>
      <c r="B56" s="37" t="n">
        <v>25</v>
      </c>
      <c r="C56" s="37" t="n">
        <v>25</v>
      </c>
      <c r="D56" s="31"/>
      <c r="E56" s="56" t="n">
        <f aca="false">0.4*C56/100</f>
        <v>0.1</v>
      </c>
      <c r="F56" s="56" t="n">
        <v>0</v>
      </c>
      <c r="G56" s="56" t="n">
        <f aca="false">89.5*C56/100</f>
        <v>22.375</v>
      </c>
      <c r="H56" s="33"/>
      <c r="I56" s="47" t="n">
        <v>0</v>
      </c>
      <c r="J56" s="41" t="n">
        <f aca="false">B56*I56/1000</f>
        <v>0</v>
      </c>
      <c r="K56" s="34"/>
      <c r="L56" s="34"/>
      <c r="M56" s="34"/>
      <c r="N56" s="34"/>
      <c r="O56" s="34"/>
      <c r="P56" s="34"/>
      <c r="Q56" s="34"/>
      <c r="R56" s="34"/>
    </row>
    <row r="57" s="55" customFormat="true" ht="26.1" hidden="false" customHeight="true" outlineLevel="0" collapsed="false">
      <c r="A57" s="77" t="s">
        <v>105</v>
      </c>
      <c r="B57" s="77"/>
      <c r="C57" s="77"/>
      <c r="D57" s="31" t="s">
        <v>70</v>
      </c>
      <c r="E57" s="32" t="n">
        <f aca="false">E58+E59+E60+E61+E62+E63</f>
        <v>0.712</v>
      </c>
      <c r="F57" s="32" t="n">
        <f aca="false">F58+F59+F60+F61+F62+F63</f>
        <v>5.407</v>
      </c>
      <c r="G57" s="32" t="n">
        <f aca="false">G58+G59+G60+G61+G62+G63</f>
        <v>2.512</v>
      </c>
      <c r="H57" s="272" t="n">
        <f aca="false">E57*4+F57*9+G57*4</f>
        <v>61.559</v>
      </c>
      <c r="I57" s="34"/>
      <c r="J57" s="62" t="n">
        <f aca="false">J58+J59+J60+J61+J62+J63</f>
        <v>0</v>
      </c>
      <c r="K57" s="34" t="n">
        <v>25</v>
      </c>
      <c r="L57" s="34" t="n">
        <v>0</v>
      </c>
      <c r="M57" s="34" t="n">
        <v>0.0333333333333333</v>
      </c>
      <c r="N57" s="34" t="n">
        <v>2.16666666666667</v>
      </c>
      <c r="O57" s="34" t="n">
        <v>16.3333333333333</v>
      </c>
      <c r="P57" s="34" t="n">
        <v>22.6166666666667</v>
      </c>
      <c r="Q57" s="34" t="n">
        <v>10.5666666666667</v>
      </c>
      <c r="R57" s="34" t="n">
        <v>0.85</v>
      </c>
    </row>
    <row r="58" customFormat="false" ht="29.25" hidden="false" customHeight="true" outlineLevel="0" collapsed="false">
      <c r="A58" s="36" t="s">
        <v>106</v>
      </c>
      <c r="B58" s="44" t="n">
        <f aca="false">C58*1.02</f>
        <v>51</v>
      </c>
      <c r="C58" s="37" t="n">
        <v>50</v>
      </c>
      <c r="D58" s="37"/>
      <c r="E58" s="45"/>
      <c r="F58" s="45"/>
      <c r="G58" s="45"/>
      <c r="H58" s="133"/>
      <c r="I58" s="47" t="n">
        <v>0</v>
      </c>
      <c r="J58" s="47" t="n">
        <f aca="false">B58*I58/1000</f>
        <v>0</v>
      </c>
      <c r="K58" s="47"/>
      <c r="L58" s="47"/>
      <c r="M58" s="47"/>
      <c r="N58" s="47"/>
      <c r="O58" s="47"/>
      <c r="P58" s="47"/>
      <c r="Q58" s="42"/>
      <c r="R58" s="42"/>
    </row>
    <row r="59" s="55" customFormat="true" ht="26.1" hidden="false" customHeight="true" outlineLevel="0" collapsed="false">
      <c r="A59" s="48" t="s">
        <v>107</v>
      </c>
      <c r="B59" s="253" t="n">
        <f aca="false">C59*1.18</f>
        <v>59</v>
      </c>
      <c r="C59" s="49" t="n">
        <v>50</v>
      </c>
      <c r="D59" s="49"/>
      <c r="E59" s="45" t="n">
        <f aca="false">0.6*C59/100</f>
        <v>0.3</v>
      </c>
      <c r="F59" s="45" t="n">
        <v>0</v>
      </c>
      <c r="G59" s="45" t="n">
        <f aca="false">4.2*C59/100</f>
        <v>2.1</v>
      </c>
      <c r="H59" s="80"/>
      <c r="I59" s="27"/>
      <c r="J59" s="47" t="n">
        <f aca="false">B59*I59/1000</f>
        <v>0</v>
      </c>
      <c r="K59" s="41"/>
      <c r="L59" s="41"/>
      <c r="M59" s="41"/>
      <c r="N59" s="41"/>
      <c r="O59" s="41"/>
      <c r="P59" s="27"/>
      <c r="Q59" s="42"/>
      <c r="R59" s="42"/>
    </row>
    <row r="60" customFormat="false" ht="26.1" hidden="false" customHeight="true" outlineLevel="0" collapsed="false">
      <c r="A60" s="36" t="s">
        <v>108</v>
      </c>
      <c r="B60" s="44" t="n">
        <f aca="false">C60*1.02</f>
        <v>51</v>
      </c>
      <c r="C60" s="37" t="n">
        <v>50</v>
      </c>
      <c r="D60" s="37"/>
      <c r="E60" s="56"/>
      <c r="F60" s="56"/>
      <c r="G60" s="56"/>
      <c r="H60" s="244"/>
      <c r="I60" s="41" t="n">
        <v>0</v>
      </c>
      <c r="J60" s="47" t="n">
        <f aca="false">B60*I60/1000</f>
        <v>0</v>
      </c>
      <c r="K60" s="41"/>
      <c r="L60" s="41"/>
      <c r="M60" s="41"/>
      <c r="N60" s="41"/>
      <c r="O60" s="41"/>
      <c r="P60" s="41"/>
      <c r="Q60" s="54"/>
      <c r="R60" s="54"/>
    </row>
    <row r="61" s="55" customFormat="true" ht="26.1" hidden="false" customHeight="true" outlineLevel="0" collapsed="false">
      <c r="A61" s="36" t="s">
        <v>109</v>
      </c>
      <c r="B61" s="253" t="n">
        <f aca="false">C61*1.05</f>
        <v>52.5</v>
      </c>
      <c r="C61" s="49" t="n">
        <v>50</v>
      </c>
      <c r="D61" s="49"/>
      <c r="E61" s="45" t="n">
        <f aca="false">0.8*C61/100</f>
        <v>0.4</v>
      </c>
      <c r="F61" s="45" t="n">
        <f aca="false">0.8*C61/100</f>
        <v>0.4</v>
      </c>
      <c r="G61" s="45" t="n">
        <f aca="false">0.8*C61/100</f>
        <v>0.4</v>
      </c>
      <c r="H61" s="80"/>
      <c r="I61" s="27"/>
      <c r="J61" s="47" t="n">
        <f aca="false">B61*I61/1000</f>
        <v>0</v>
      </c>
      <c r="K61" s="41"/>
      <c r="L61" s="41"/>
      <c r="M61" s="41"/>
      <c r="N61" s="41"/>
      <c r="O61" s="41"/>
      <c r="P61" s="27"/>
      <c r="Q61" s="61"/>
      <c r="R61" s="61"/>
    </row>
    <row r="62" s="55" customFormat="true" ht="26.1" hidden="false" customHeight="true" outlineLevel="0" collapsed="false">
      <c r="A62" s="50" t="s">
        <v>95</v>
      </c>
      <c r="B62" s="82" t="n">
        <v>5</v>
      </c>
      <c r="C62" s="82" t="n">
        <v>5</v>
      </c>
      <c r="D62" s="65"/>
      <c r="E62" s="64" t="n">
        <v>0</v>
      </c>
      <c r="F62" s="64" t="n">
        <f aca="false">99.9*C62/100</f>
        <v>4.995</v>
      </c>
      <c r="G62" s="64" t="n">
        <v>0</v>
      </c>
      <c r="H62" s="33"/>
      <c r="I62" s="47" t="n">
        <v>0</v>
      </c>
      <c r="J62" s="47" t="n">
        <f aca="false">B62*I62/1000</f>
        <v>0</v>
      </c>
      <c r="K62" s="57"/>
      <c r="L62" s="57"/>
      <c r="M62" s="57"/>
      <c r="N62" s="57"/>
      <c r="O62" s="57"/>
      <c r="P62" s="57"/>
      <c r="Q62" s="61"/>
      <c r="R62" s="61"/>
    </row>
    <row r="63" customFormat="false" ht="26.1" hidden="false" customHeight="true" outlineLevel="0" collapsed="false">
      <c r="A63" s="50" t="s">
        <v>110</v>
      </c>
      <c r="B63" s="65" t="n">
        <f aca="false">C63*1.35</f>
        <v>2.7</v>
      </c>
      <c r="C63" s="65" t="n">
        <v>2</v>
      </c>
      <c r="D63" s="65"/>
      <c r="E63" s="45" t="n">
        <f aca="false">0.6*C63/100</f>
        <v>0.012</v>
      </c>
      <c r="F63" s="45" t="n">
        <f aca="false">0.6*C63/100</f>
        <v>0.012</v>
      </c>
      <c r="G63" s="45" t="n">
        <f aca="false">0.6*C63/100</f>
        <v>0.012</v>
      </c>
      <c r="H63" s="250"/>
      <c r="I63" s="47" t="n">
        <v>0</v>
      </c>
      <c r="J63" s="41" t="n">
        <f aca="false">I63*B63/1000</f>
        <v>0</v>
      </c>
      <c r="K63" s="57"/>
      <c r="L63" s="57"/>
      <c r="M63" s="57"/>
      <c r="N63" s="57"/>
      <c r="O63" s="57"/>
      <c r="P63" s="57"/>
      <c r="Q63" s="258"/>
      <c r="R63" s="258"/>
    </row>
    <row r="64" customFormat="false" ht="26.1" hidden="false" customHeight="true" outlineLevel="0" collapsed="false">
      <c r="A64" s="147" t="s">
        <v>111</v>
      </c>
      <c r="B64" s="148" t="n">
        <v>150</v>
      </c>
      <c r="C64" s="149"/>
      <c r="D64" s="150" t="n">
        <v>150</v>
      </c>
      <c r="E64" s="117" t="n">
        <f aca="false">0.4*D64/100</f>
        <v>0.6</v>
      </c>
      <c r="F64" s="117" t="n">
        <v>0</v>
      </c>
      <c r="G64" s="117" t="n">
        <f aca="false">11.3*D64/100</f>
        <v>16.95</v>
      </c>
      <c r="H64" s="67" t="n">
        <f aca="false">E64*4+F64*9+G64*4</f>
        <v>70.2</v>
      </c>
      <c r="I64" s="41" t="n">
        <v>0</v>
      </c>
      <c r="J64" s="151" t="n">
        <f aca="false">D64*I64/1000</f>
        <v>0</v>
      </c>
      <c r="K64" s="34" t="n">
        <v>9.46153846153846</v>
      </c>
      <c r="L64" s="34" t="n">
        <v>0.0692307692307692</v>
      </c>
      <c r="M64" s="34" t="n">
        <v>0</v>
      </c>
      <c r="N64" s="34" t="n">
        <v>0.346153846153846</v>
      </c>
      <c r="O64" s="34" t="n">
        <v>40.7307692307692</v>
      </c>
      <c r="P64" s="34" t="n">
        <v>72.5576923076923</v>
      </c>
      <c r="Q64" s="34" t="n">
        <v>18.2307692307692</v>
      </c>
      <c r="R64" s="34" t="n">
        <v>0</v>
      </c>
    </row>
    <row r="65" s="55" customFormat="true" ht="26.1" hidden="false" customHeight="true" outlineLevel="0" collapsed="false">
      <c r="A65" s="69" t="s">
        <v>76</v>
      </c>
      <c r="B65" s="69"/>
      <c r="C65" s="69"/>
      <c r="D65" s="70" t="n">
        <v>40</v>
      </c>
      <c r="E65" s="32" t="n">
        <f aca="false">7.6*D65/100</f>
        <v>3.04</v>
      </c>
      <c r="F65" s="32" t="n">
        <f aca="false">0.9*D65/100</f>
        <v>0.36</v>
      </c>
      <c r="G65" s="32" t="n">
        <f aca="false">48.4*D65/100</f>
        <v>19.36</v>
      </c>
      <c r="H65" s="28" t="n">
        <f aca="false">E65*4+F65*9+G65*4</f>
        <v>92.84</v>
      </c>
      <c r="I65" s="41" t="n">
        <v>0</v>
      </c>
      <c r="J65" s="41" t="n">
        <f aca="false">I65*D65/1000</f>
        <v>0</v>
      </c>
      <c r="K65" s="34" t="n">
        <v>0</v>
      </c>
      <c r="L65" s="34" t="n">
        <v>0.02</v>
      </c>
      <c r="M65" s="34" t="n">
        <v>0</v>
      </c>
      <c r="N65" s="34" t="n">
        <v>0.03</v>
      </c>
      <c r="O65" s="34" t="n">
        <v>2.99</v>
      </c>
      <c r="P65" s="34" t="n">
        <v>13</v>
      </c>
      <c r="Q65" s="34" t="n">
        <v>2.74</v>
      </c>
      <c r="R65" s="34" t="n">
        <v>0.31</v>
      </c>
    </row>
    <row r="66" s="55" customFormat="true" ht="30.75" hidden="false" customHeight="true" outlineLevel="0" collapsed="false">
      <c r="A66" s="69" t="s">
        <v>41</v>
      </c>
      <c r="B66" s="69"/>
      <c r="C66" s="69"/>
      <c r="D66" s="70" t="n">
        <v>40</v>
      </c>
      <c r="E66" s="32" t="n">
        <f aca="false">6.6*D66/100</f>
        <v>2.64</v>
      </c>
      <c r="F66" s="32" t="n">
        <f aca="false">1.1*D66/100</f>
        <v>0.44</v>
      </c>
      <c r="G66" s="32" t="n">
        <f aca="false">41*D66/100</f>
        <v>16.4</v>
      </c>
      <c r="H66" s="28" t="n">
        <f aca="false">E66*4+F66*9+G66*4</f>
        <v>80.12</v>
      </c>
      <c r="I66" s="34" t="n">
        <v>0</v>
      </c>
      <c r="J66" s="41" t="n">
        <f aca="false">I66*D66/1000</f>
        <v>0</v>
      </c>
      <c r="K66" s="34" t="n">
        <v>0</v>
      </c>
      <c r="L66" s="34" t="n">
        <v>0.0333333333333333</v>
      </c>
      <c r="M66" s="34" t="n">
        <v>0</v>
      </c>
      <c r="N66" s="34" t="n">
        <v>0.32</v>
      </c>
      <c r="O66" s="34" t="n">
        <v>7</v>
      </c>
      <c r="P66" s="34" t="n">
        <v>31</v>
      </c>
      <c r="Q66" s="34" t="n">
        <v>8.2</v>
      </c>
      <c r="R66" s="34" t="n">
        <v>0.58</v>
      </c>
    </row>
    <row r="67" s="55" customFormat="true" ht="26.1" hidden="false" customHeight="true" outlineLevel="0" collapsed="false">
      <c r="A67" s="142" t="s">
        <v>77</v>
      </c>
      <c r="B67" s="142"/>
      <c r="C67" s="142"/>
      <c r="D67" s="142"/>
      <c r="E67" s="143" t="n">
        <f aca="false">E69+E70</f>
        <v>4.9</v>
      </c>
      <c r="F67" s="143" t="n">
        <f aca="false">F69+F70</f>
        <v>8.1</v>
      </c>
      <c r="G67" s="143" t="n">
        <f aca="false">G69+G70</f>
        <v>64.4</v>
      </c>
      <c r="H67" s="273" t="n">
        <f aca="false">H69+H83</f>
        <v>357.19</v>
      </c>
      <c r="I67" s="41" t="n">
        <v>0</v>
      </c>
      <c r="J67" s="274" t="n">
        <f aca="false">J69+J83</f>
        <v>0</v>
      </c>
      <c r="K67" s="41" t="n">
        <f aca="false">K69+K70</f>
        <v>14</v>
      </c>
      <c r="L67" s="41" t="n">
        <f aca="false">L69+L70</f>
        <v>0.09250375</v>
      </c>
      <c r="M67" s="41" t="n">
        <f aca="false">M69+M70</f>
        <v>0.03375</v>
      </c>
      <c r="N67" s="41" t="n">
        <f aca="false">N69+N70</f>
        <v>2.0425</v>
      </c>
      <c r="O67" s="41" t="n">
        <f aca="false">O69+O70</f>
        <v>69.71125</v>
      </c>
      <c r="P67" s="41" t="n">
        <f aca="false">P69+P70</f>
        <v>119.35375</v>
      </c>
      <c r="Q67" s="41" t="n">
        <f aca="false">Q69+Q70</f>
        <v>29.5875</v>
      </c>
      <c r="R67" s="41" t="n">
        <f aca="false">R69+R70</f>
        <v>1.4525</v>
      </c>
    </row>
    <row r="68" s="55" customFormat="true" ht="26.1" hidden="false" customHeight="true" outlineLevel="0" collapsed="false">
      <c r="A68" s="144" t="s">
        <v>112</v>
      </c>
      <c r="B68" s="65" t="n">
        <v>207</v>
      </c>
      <c r="C68" s="65"/>
      <c r="D68" s="145" t="n">
        <v>200</v>
      </c>
      <c r="E68" s="32" t="n">
        <f aca="false">2.8*D68/100</f>
        <v>5.6</v>
      </c>
      <c r="F68" s="32" t="n">
        <f aca="false">3.2*D68/100</f>
        <v>6.4</v>
      </c>
      <c r="G68" s="32" t="n">
        <f aca="false">4.1*D68/100</f>
        <v>8.2</v>
      </c>
      <c r="H68" s="67" t="n">
        <f aca="false">E68*4+F68*9+G68*4</f>
        <v>112.8</v>
      </c>
      <c r="I68" s="34" t="n">
        <v>0</v>
      </c>
      <c r="J68" s="34" t="n">
        <f aca="false">I68*B68/1000</f>
        <v>0</v>
      </c>
      <c r="K68" s="34" t="n">
        <v>0</v>
      </c>
      <c r="L68" s="34" t="n">
        <v>0.1</v>
      </c>
      <c r="M68" s="34" t="n">
        <v>0</v>
      </c>
      <c r="N68" s="34" t="n">
        <v>0</v>
      </c>
      <c r="O68" s="34" t="n">
        <v>240</v>
      </c>
      <c r="P68" s="34" t="n">
        <v>266</v>
      </c>
      <c r="Q68" s="34" t="n">
        <v>5.2</v>
      </c>
      <c r="R68" s="34" t="n">
        <v>0.03</v>
      </c>
    </row>
    <row r="69" customFormat="false" ht="26.1" hidden="false" customHeight="true" outlineLevel="0" collapsed="false">
      <c r="A69" s="140" t="s">
        <v>113</v>
      </c>
      <c r="B69" s="31" t="n">
        <v>200</v>
      </c>
      <c r="C69" s="31" t="n">
        <v>200</v>
      </c>
      <c r="D69" s="31" t="n">
        <v>200</v>
      </c>
      <c r="E69" s="32" t="n">
        <v>0.8</v>
      </c>
      <c r="F69" s="32" t="n">
        <v>0</v>
      </c>
      <c r="G69" s="32" t="n">
        <v>29.8</v>
      </c>
      <c r="H69" s="53" t="n">
        <v>90</v>
      </c>
      <c r="I69" s="47" t="n">
        <v>0</v>
      </c>
      <c r="J69" s="35" t="n">
        <f aca="false">I69*B69/1000</f>
        <v>0</v>
      </c>
      <c r="K69" s="34" t="n">
        <v>14</v>
      </c>
      <c r="L69" s="34" t="n">
        <v>0.04</v>
      </c>
      <c r="M69" s="34" t="n">
        <v>0</v>
      </c>
      <c r="N69" s="34" t="n">
        <v>0.4</v>
      </c>
      <c r="O69" s="34" t="n">
        <v>49</v>
      </c>
      <c r="P69" s="34" t="n">
        <v>52</v>
      </c>
      <c r="Q69" s="34" t="n">
        <v>18</v>
      </c>
      <c r="R69" s="34" t="n">
        <v>0.8</v>
      </c>
    </row>
    <row r="70" customFormat="false" ht="26.1" hidden="false" customHeight="true" outlineLevel="0" collapsed="false">
      <c r="A70" s="93" t="s">
        <v>114</v>
      </c>
      <c r="B70" s="93"/>
      <c r="C70" s="93"/>
      <c r="D70" s="38" t="n">
        <v>70</v>
      </c>
      <c r="E70" s="17" t="n">
        <v>4.1</v>
      </c>
      <c r="F70" s="17" t="n">
        <v>8.1</v>
      </c>
      <c r="G70" s="17" t="n">
        <v>34.6</v>
      </c>
      <c r="H70" s="33" t="n">
        <f aca="false">E70*4+F70*9+G70*4</f>
        <v>227.7</v>
      </c>
      <c r="I70" s="34"/>
      <c r="J70" s="34" t="n">
        <f aca="false">SUM(J71:J81)</f>
        <v>0</v>
      </c>
      <c r="K70" s="54" t="n">
        <v>0</v>
      </c>
      <c r="L70" s="34" t="n">
        <v>0.05250375</v>
      </c>
      <c r="M70" s="34" t="n">
        <v>0.03375</v>
      </c>
      <c r="N70" s="34" t="n">
        <v>1.6425</v>
      </c>
      <c r="O70" s="34" t="n">
        <v>20.71125</v>
      </c>
      <c r="P70" s="34" t="n">
        <v>67.35375</v>
      </c>
      <c r="Q70" s="34" t="n">
        <v>11.5875</v>
      </c>
      <c r="R70" s="34" t="n">
        <v>0.6525</v>
      </c>
    </row>
    <row r="71" s="276" customFormat="true" ht="17.25" hidden="false" customHeight="true" outlineLevel="0" collapsed="false">
      <c r="A71" s="84" t="s">
        <v>62</v>
      </c>
      <c r="B71" s="119" t="n">
        <v>37.7</v>
      </c>
      <c r="C71" s="119" t="n">
        <v>37.8</v>
      </c>
      <c r="D71" s="38"/>
      <c r="E71" s="39"/>
      <c r="F71" s="39"/>
      <c r="G71" s="39"/>
      <c r="H71" s="81"/>
      <c r="I71" s="61" t="n">
        <v>0</v>
      </c>
      <c r="J71" s="61" t="n">
        <f aca="false">I71*B71/1000</f>
        <v>0</v>
      </c>
      <c r="K71" s="61"/>
      <c r="L71" s="42"/>
      <c r="M71" s="42"/>
      <c r="N71" s="42"/>
      <c r="O71" s="43"/>
      <c r="P71" s="43"/>
      <c r="Q71" s="42"/>
      <c r="R71" s="42"/>
      <c r="S71" s="275"/>
      <c r="T71" s="275"/>
      <c r="U71" s="275"/>
      <c r="V71" s="275"/>
      <c r="W71" s="275"/>
      <c r="X71" s="275"/>
      <c r="Y71" s="275"/>
      <c r="Z71" s="275"/>
      <c r="AA71" s="275"/>
      <c r="AB71" s="275"/>
      <c r="AC71" s="275"/>
      <c r="AD71" s="275"/>
    </row>
    <row r="72" s="55" customFormat="true" ht="17.25" hidden="false" customHeight="true" outlineLevel="0" collapsed="false">
      <c r="A72" s="84" t="s">
        <v>115</v>
      </c>
      <c r="B72" s="119" t="n">
        <v>1.2</v>
      </c>
      <c r="C72" s="119" t="n">
        <v>1.2</v>
      </c>
      <c r="D72" s="38"/>
      <c r="E72" s="39"/>
      <c r="F72" s="39"/>
      <c r="G72" s="39"/>
      <c r="H72" s="81"/>
      <c r="I72" s="61" t="n">
        <v>0</v>
      </c>
      <c r="J72" s="61" t="n">
        <f aca="false">I72*B72/1000</f>
        <v>0</v>
      </c>
      <c r="K72" s="61"/>
      <c r="L72" s="42"/>
      <c r="M72" s="42"/>
      <c r="N72" s="42"/>
      <c r="O72" s="43"/>
      <c r="P72" s="43"/>
      <c r="Q72" s="42"/>
      <c r="R72" s="42"/>
    </row>
    <row r="73" customFormat="false" ht="16.5" hidden="false" customHeight="true" outlineLevel="0" collapsed="false">
      <c r="A73" s="50" t="s">
        <v>31</v>
      </c>
      <c r="B73" s="49" t="n">
        <v>7</v>
      </c>
      <c r="C73" s="49" t="n">
        <v>7</v>
      </c>
      <c r="D73" s="38"/>
      <c r="E73" s="45"/>
      <c r="F73" s="45"/>
      <c r="G73" s="45"/>
      <c r="H73" s="133"/>
      <c r="I73" s="41" t="n">
        <v>0</v>
      </c>
      <c r="J73" s="41" t="n">
        <f aca="false">I73*B73/1000</f>
        <v>0</v>
      </c>
      <c r="K73" s="47"/>
      <c r="L73" s="43"/>
      <c r="M73" s="43"/>
      <c r="N73" s="43"/>
      <c r="O73" s="43"/>
      <c r="P73" s="43"/>
      <c r="Q73" s="43"/>
      <c r="R73" s="43"/>
    </row>
    <row r="74" s="55" customFormat="true" ht="17.25" hidden="false" customHeight="true" outlineLevel="0" collapsed="false">
      <c r="A74" s="50" t="s">
        <v>53</v>
      </c>
      <c r="B74" s="49" t="n">
        <v>15</v>
      </c>
      <c r="C74" s="49" t="n">
        <v>15</v>
      </c>
      <c r="D74" s="38"/>
      <c r="E74" s="45"/>
      <c r="F74" s="45"/>
      <c r="G74" s="45"/>
      <c r="H74" s="133"/>
      <c r="I74" s="41" t="n">
        <v>0</v>
      </c>
      <c r="J74" s="41" t="n">
        <f aca="false">I74*B74/1000</f>
        <v>0</v>
      </c>
      <c r="K74" s="47"/>
      <c r="L74" s="43"/>
      <c r="M74" s="43"/>
      <c r="N74" s="43"/>
      <c r="O74" s="43"/>
      <c r="P74" s="43"/>
      <c r="Q74" s="43"/>
      <c r="R74" s="43"/>
    </row>
    <row r="75" customFormat="false" ht="17.25" hidden="false" customHeight="true" outlineLevel="0" collapsed="false">
      <c r="A75" s="50" t="s">
        <v>116</v>
      </c>
      <c r="B75" s="49" t="n">
        <v>1.5</v>
      </c>
      <c r="C75" s="49" t="n">
        <v>1.5</v>
      </c>
      <c r="D75" s="38"/>
      <c r="E75" s="45"/>
      <c r="F75" s="45"/>
      <c r="G75" s="45"/>
      <c r="H75" s="133"/>
      <c r="I75" s="41" t="n">
        <v>0</v>
      </c>
      <c r="J75" s="41" t="n">
        <f aca="false">B75*I75/1000</f>
        <v>0</v>
      </c>
      <c r="K75" s="47"/>
      <c r="L75" s="42"/>
      <c r="M75" s="42"/>
      <c r="N75" s="42"/>
      <c r="O75" s="43"/>
      <c r="P75" s="43"/>
      <c r="Q75" s="42"/>
      <c r="R75" s="42"/>
    </row>
    <row r="76" customFormat="false" ht="15" hidden="false" customHeight="true" outlineLevel="0" collapsed="false">
      <c r="A76" s="48" t="s">
        <v>117</v>
      </c>
      <c r="B76" s="49" t="n">
        <v>18.5</v>
      </c>
      <c r="C76" s="49" t="n">
        <v>18.5</v>
      </c>
      <c r="D76" s="38"/>
      <c r="E76" s="39"/>
      <c r="F76" s="39"/>
      <c r="G76" s="39"/>
      <c r="H76" s="81"/>
      <c r="I76" s="47" t="n">
        <v>0</v>
      </c>
      <c r="J76" s="47" t="n">
        <f aca="false">I76*B76/40</f>
        <v>0</v>
      </c>
      <c r="K76" s="61"/>
      <c r="L76" s="42"/>
      <c r="M76" s="42"/>
      <c r="N76" s="42"/>
      <c r="O76" s="43"/>
      <c r="P76" s="43"/>
      <c r="Q76" s="42"/>
      <c r="R76" s="42"/>
    </row>
    <row r="77" customFormat="false" ht="15.75" hidden="false" customHeight="true" outlineLevel="0" collapsed="false">
      <c r="A77" s="36" t="s">
        <v>32</v>
      </c>
      <c r="B77" s="63" t="n">
        <v>0.6</v>
      </c>
      <c r="C77" s="63" t="n">
        <v>0.6</v>
      </c>
      <c r="D77" s="38"/>
      <c r="E77" s="45"/>
      <c r="F77" s="45"/>
      <c r="G77" s="45"/>
      <c r="H77" s="133"/>
      <c r="I77" s="41" t="n">
        <v>0</v>
      </c>
      <c r="J77" s="41" t="n">
        <f aca="false">I77*B77/1000</f>
        <v>0</v>
      </c>
      <c r="K77" s="47"/>
      <c r="L77" s="42"/>
      <c r="M77" s="42"/>
      <c r="N77" s="42"/>
      <c r="O77" s="43"/>
      <c r="P77" s="43"/>
      <c r="Q77" s="42"/>
      <c r="R77" s="42"/>
    </row>
    <row r="78" s="55" customFormat="true" ht="15.75" hidden="false" customHeight="true" outlineLevel="0" collapsed="false">
      <c r="A78" s="84" t="s">
        <v>118</v>
      </c>
      <c r="B78" s="277" t="n">
        <v>2</v>
      </c>
      <c r="C78" s="277" t="n">
        <v>2</v>
      </c>
      <c r="D78" s="38"/>
      <c r="E78" s="39"/>
      <c r="F78" s="39"/>
      <c r="G78" s="39"/>
      <c r="H78" s="81"/>
      <c r="I78" s="61" t="n">
        <v>0</v>
      </c>
      <c r="J78" s="61" t="n">
        <f aca="false">B78*I78/1000</f>
        <v>0</v>
      </c>
      <c r="K78" s="61"/>
      <c r="L78" s="42"/>
      <c r="M78" s="42"/>
      <c r="N78" s="42"/>
      <c r="O78" s="43"/>
      <c r="P78" s="43"/>
      <c r="Q78" s="42"/>
      <c r="R78" s="42"/>
    </row>
    <row r="79" customFormat="false" ht="12.75" hidden="false" customHeight="true" outlineLevel="0" collapsed="false">
      <c r="A79" s="278" t="s">
        <v>119</v>
      </c>
      <c r="B79" s="279"/>
      <c r="C79" s="279"/>
      <c r="D79" s="38"/>
      <c r="E79" s="39"/>
      <c r="F79" s="39"/>
      <c r="G79" s="39"/>
      <c r="H79" s="81"/>
      <c r="I79" s="61" t="n">
        <v>0</v>
      </c>
      <c r="J79" s="61" t="n">
        <f aca="false">I79*B79/1000</f>
        <v>0</v>
      </c>
      <c r="K79" s="61"/>
      <c r="L79" s="42"/>
      <c r="M79" s="42"/>
      <c r="N79" s="42"/>
      <c r="O79" s="43"/>
      <c r="P79" s="43"/>
      <c r="Q79" s="42"/>
      <c r="R79" s="42"/>
    </row>
    <row r="80" s="55" customFormat="true" ht="14.25" hidden="false" customHeight="true" outlineLevel="0" collapsed="false">
      <c r="A80" s="48" t="s">
        <v>62</v>
      </c>
      <c r="B80" s="277" t="n">
        <v>1.2</v>
      </c>
      <c r="C80" s="277" t="n">
        <v>1.2</v>
      </c>
      <c r="D80" s="38"/>
      <c r="E80" s="39"/>
      <c r="F80" s="39"/>
      <c r="G80" s="39"/>
      <c r="H80" s="81"/>
      <c r="I80" s="246" t="n">
        <v>0</v>
      </c>
      <c r="J80" s="246" t="n">
        <f aca="false">B80*I80/1000</f>
        <v>0</v>
      </c>
      <c r="K80" s="61"/>
      <c r="L80" s="42"/>
      <c r="M80" s="42"/>
      <c r="N80" s="42"/>
      <c r="O80" s="43"/>
      <c r="P80" s="43"/>
      <c r="Q80" s="42"/>
      <c r="R80" s="42"/>
    </row>
    <row r="81" s="55" customFormat="true" ht="15.75" hidden="false" customHeight="true" outlineLevel="0" collapsed="false">
      <c r="A81" s="48" t="s">
        <v>53</v>
      </c>
      <c r="B81" s="49" t="n">
        <v>1.2</v>
      </c>
      <c r="C81" s="49" t="n">
        <v>1.2</v>
      </c>
      <c r="D81" s="38"/>
      <c r="E81" s="39"/>
      <c r="F81" s="39"/>
      <c r="G81" s="39"/>
      <c r="H81" s="81"/>
      <c r="I81" s="41" t="n">
        <v>0</v>
      </c>
      <c r="J81" s="41" t="n">
        <f aca="false">I81*B81/1000</f>
        <v>0</v>
      </c>
      <c r="K81" s="61"/>
      <c r="L81" s="42"/>
      <c r="M81" s="42"/>
      <c r="N81" s="42"/>
      <c r="O81" s="43"/>
      <c r="P81" s="43"/>
      <c r="Q81" s="42"/>
      <c r="R81" s="42"/>
    </row>
    <row r="82" s="55" customFormat="true" ht="16.5" hidden="false" customHeight="true" outlineLevel="0" collapsed="false">
      <c r="A82" s="280" t="s">
        <v>120</v>
      </c>
      <c r="B82" s="280"/>
      <c r="C82" s="280"/>
      <c r="D82" s="280"/>
      <c r="E82" s="280"/>
      <c r="F82" s="280"/>
      <c r="G82" s="280"/>
      <c r="H82" s="280"/>
      <c r="I82" s="280"/>
      <c r="J82" s="280"/>
      <c r="K82" s="280"/>
      <c r="L82" s="280"/>
      <c r="M82" s="280"/>
      <c r="N82" s="280"/>
      <c r="O82" s="280"/>
      <c r="P82" s="280"/>
      <c r="Q82" s="280"/>
      <c r="R82" s="280"/>
    </row>
    <row r="83" s="55" customFormat="true" ht="19.5" hidden="false" customHeight="true" outlineLevel="0" collapsed="false">
      <c r="A83" s="281" t="s">
        <v>121</v>
      </c>
      <c r="B83" s="281"/>
      <c r="C83" s="281"/>
      <c r="D83" s="282" t="n">
        <v>70</v>
      </c>
      <c r="E83" s="283" t="n">
        <f aca="false">7.6*D83/100</f>
        <v>5.32</v>
      </c>
      <c r="F83" s="283" t="n">
        <f aca="false">4.5*D83/100</f>
        <v>3.15</v>
      </c>
      <c r="G83" s="283" t="n">
        <f aca="false">77.7*D83/100</f>
        <v>54.39</v>
      </c>
      <c r="H83" s="284" t="n">
        <f aca="false">E83*4+F83*9+G83*4</f>
        <v>267.19</v>
      </c>
      <c r="I83" s="285" t="n">
        <v>0</v>
      </c>
      <c r="J83" s="285" t="n">
        <f aca="false">I83*D83/1000</f>
        <v>0</v>
      </c>
      <c r="K83" s="54" t="n">
        <v>0</v>
      </c>
      <c r="L83" s="34" t="n">
        <v>0.05250375</v>
      </c>
      <c r="M83" s="34" t="n">
        <v>0.03375</v>
      </c>
      <c r="N83" s="34" t="n">
        <v>1.6425</v>
      </c>
      <c r="O83" s="34" t="n">
        <v>20.71125</v>
      </c>
      <c r="P83" s="34" t="n">
        <v>67.35375</v>
      </c>
      <c r="Q83" s="34" t="n">
        <v>11.5875</v>
      </c>
      <c r="R83" s="34" t="n">
        <v>0.6525</v>
      </c>
    </row>
    <row r="84" s="55" customFormat="true" ht="19.5" hidden="false" customHeight="true" outlineLevel="0" collapsed="false">
      <c r="A84" s="144" t="s">
        <v>81</v>
      </c>
      <c r="B84" s="65"/>
      <c r="C84" s="65"/>
      <c r="D84" s="145"/>
      <c r="E84" s="32" t="n">
        <f aca="false">E17+E37+E80</f>
        <v>1.54</v>
      </c>
      <c r="F84" s="32" t="n">
        <f aca="false">F17+F37+F80</f>
        <v>0.475</v>
      </c>
      <c r="G84" s="32" t="n">
        <f aca="false">G17+G37+G80</f>
        <v>31.225</v>
      </c>
      <c r="H84" s="67" t="n">
        <f aca="false">H17+H37+H80</f>
        <v>0</v>
      </c>
      <c r="I84" s="34"/>
      <c r="J84" s="34"/>
      <c r="K84" s="34"/>
      <c r="L84" s="34"/>
      <c r="M84" s="34"/>
      <c r="N84" s="34"/>
      <c r="O84" s="34"/>
      <c r="P84" s="34"/>
      <c r="Q84" s="34"/>
      <c r="R84" s="34"/>
    </row>
    <row r="85" s="10" customFormat="true" ht="26.1" hidden="false" customHeight="true" outlineLevel="0" collapsed="false">
      <c r="A85" s="170"/>
      <c r="B85" s="171"/>
      <c r="E85" s="154"/>
      <c r="F85" s="154"/>
      <c r="G85" s="154"/>
      <c r="H85" s="154"/>
      <c r="I85" s="154"/>
      <c r="J85" s="154"/>
      <c r="K85" s="155"/>
      <c r="L85" s="155"/>
      <c r="M85" s="155"/>
      <c r="N85" s="155"/>
      <c r="O85" s="155"/>
      <c r="P85" s="155"/>
      <c r="Q85" s="155"/>
      <c r="R85" s="155"/>
    </row>
    <row r="86" s="55" customFormat="true" ht="26.1" hidden="false" customHeight="true" outlineLevel="0" collapsed="false">
      <c r="A86" s="170"/>
      <c r="B86" s="170"/>
      <c r="C86" s="10"/>
      <c r="D86" s="10"/>
      <c r="E86" s="154"/>
      <c r="F86" s="154"/>
      <c r="G86" s="154"/>
      <c r="H86" s="154"/>
      <c r="I86" s="154"/>
      <c r="J86" s="154"/>
      <c r="K86" s="155"/>
      <c r="L86" s="155"/>
      <c r="M86" s="155"/>
      <c r="N86" s="155"/>
      <c r="O86" s="155"/>
      <c r="P86" s="155"/>
      <c r="Q86" s="154"/>
      <c r="R86" s="154"/>
    </row>
    <row r="87" s="55" customFormat="true" ht="26.1" hidden="false" customHeight="true" outlineLevel="0" collapsed="false">
      <c r="A87" s="173"/>
      <c r="B87" s="173"/>
      <c r="C87" s="10"/>
      <c r="D87" s="10"/>
      <c r="E87" s="154"/>
      <c r="F87" s="154"/>
      <c r="G87" s="154"/>
      <c r="H87" s="154"/>
      <c r="I87" s="154"/>
      <c r="J87" s="154"/>
      <c r="K87" s="155"/>
      <c r="L87" s="155"/>
      <c r="M87" s="155"/>
      <c r="N87" s="155"/>
      <c r="O87" s="155"/>
      <c r="P87" s="155"/>
      <c r="Q87" s="155"/>
      <c r="R87" s="155"/>
    </row>
    <row r="88" s="10" customFormat="true" ht="26.1" hidden="false" customHeight="true" outlineLevel="0" collapsed="false">
      <c r="A88" s="173"/>
      <c r="B88" s="174"/>
      <c r="E88" s="154"/>
      <c r="F88" s="154"/>
      <c r="G88" s="154"/>
      <c r="H88" s="154"/>
      <c r="I88" s="154"/>
      <c r="J88" s="154"/>
      <c r="K88" s="154"/>
      <c r="L88" s="154"/>
      <c r="M88" s="154"/>
      <c r="N88" s="154"/>
      <c r="O88" s="154"/>
      <c r="P88" s="154"/>
      <c r="Q88" s="155"/>
      <c r="R88" s="155"/>
    </row>
    <row r="89" s="55" customFormat="true" ht="26.1" hidden="false" customHeight="true" outlineLevel="0" collapsed="false">
      <c r="A89" s="161"/>
      <c r="B89" s="162"/>
      <c r="C89" s="10"/>
      <c r="D89" s="10"/>
      <c r="E89" s="154"/>
      <c r="F89" s="154"/>
      <c r="G89" s="154"/>
      <c r="H89" s="154"/>
      <c r="I89" s="154"/>
      <c r="J89" s="154"/>
      <c r="K89" s="154"/>
      <c r="L89" s="154"/>
      <c r="M89" s="154"/>
      <c r="N89" s="154"/>
      <c r="O89" s="154"/>
      <c r="P89" s="154"/>
      <c r="Q89" s="154"/>
      <c r="R89" s="154"/>
    </row>
    <row r="90" s="55" customFormat="true" ht="26.1" hidden="false" customHeight="true" outlineLevel="0" collapsed="false">
      <c r="A90" s="161"/>
      <c r="B90" s="162"/>
      <c r="C90" s="10"/>
      <c r="D90" s="10"/>
      <c r="E90" s="154"/>
      <c r="F90" s="154"/>
      <c r="G90" s="154"/>
      <c r="H90" s="154"/>
      <c r="I90" s="154"/>
      <c r="J90" s="154"/>
      <c r="K90" s="154"/>
      <c r="L90" s="154"/>
      <c r="M90" s="154"/>
      <c r="N90" s="154"/>
      <c r="O90" s="154"/>
      <c r="P90" s="154"/>
      <c r="Q90" s="154"/>
      <c r="R90" s="154"/>
    </row>
    <row r="91" s="10" customFormat="true" ht="26.1" hidden="false" customHeight="true" outlineLevel="0" collapsed="false">
      <c r="A91" s="161"/>
      <c r="B91" s="162"/>
      <c r="E91" s="154"/>
      <c r="F91" s="154"/>
      <c r="G91" s="154"/>
      <c r="H91" s="154"/>
      <c r="I91" s="154"/>
      <c r="J91" s="154"/>
      <c r="K91" s="155"/>
      <c r="L91" s="155"/>
      <c r="M91" s="155"/>
      <c r="N91" s="155"/>
      <c r="O91" s="155"/>
      <c r="P91" s="155"/>
      <c r="Q91" s="154"/>
      <c r="R91" s="154"/>
    </row>
    <row r="92" s="10" customFormat="true" ht="26.1" hidden="false" customHeight="true" outlineLevel="0" collapsed="false">
      <c r="A92" s="161"/>
      <c r="B92" s="161"/>
      <c r="E92" s="154"/>
      <c r="F92" s="154"/>
      <c r="G92" s="154"/>
      <c r="H92" s="154"/>
      <c r="I92" s="154"/>
      <c r="J92" s="154"/>
      <c r="K92" s="154"/>
      <c r="L92" s="154"/>
      <c r="M92" s="154"/>
      <c r="N92" s="154"/>
      <c r="O92" s="154"/>
      <c r="P92" s="154"/>
      <c r="Q92" s="154"/>
      <c r="R92" s="154"/>
    </row>
    <row r="93" s="10" customFormat="true" ht="26.1" hidden="false" customHeight="true" outlineLevel="0" collapsed="false">
      <c r="A93" s="161"/>
      <c r="B93" s="161"/>
      <c r="E93" s="154"/>
      <c r="F93" s="154"/>
      <c r="G93" s="154"/>
      <c r="H93" s="154"/>
      <c r="I93" s="154"/>
      <c r="J93" s="154"/>
      <c r="K93" s="155"/>
      <c r="L93" s="155"/>
      <c r="M93" s="155"/>
      <c r="N93" s="155"/>
      <c r="O93" s="155"/>
      <c r="P93" s="155"/>
      <c r="Q93" s="154"/>
      <c r="R93" s="154"/>
    </row>
    <row r="94" s="55" customFormat="true" ht="26.1" hidden="false" customHeight="true" outlineLevel="0" collapsed="false">
      <c r="A94" s="161"/>
      <c r="B94" s="161"/>
      <c r="C94" s="10"/>
      <c r="D94" s="10"/>
      <c r="E94" s="154"/>
      <c r="F94" s="154"/>
      <c r="G94" s="154"/>
      <c r="H94" s="154"/>
      <c r="I94" s="154"/>
      <c r="J94" s="154"/>
      <c r="K94" s="155"/>
      <c r="L94" s="155"/>
      <c r="M94" s="155"/>
      <c r="N94" s="155"/>
      <c r="O94" s="155"/>
      <c r="P94" s="155"/>
      <c r="Q94" s="154"/>
      <c r="R94" s="154"/>
    </row>
    <row r="95" s="160" customFormat="true" ht="26.1" hidden="false" customHeight="true" outlineLevel="0" collapsed="false">
      <c r="A95" s="161"/>
      <c r="B95" s="162"/>
      <c r="C95" s="10"/>
      <c r="D95" s="10"/>
      <c r="E95" s="154"/>
      <c r="F95" s="154"/>
      <c r="G95" s="154"/>
      <c r="H95" s="154"/>
      <c r="I95" s="154"/>
      <c r="J95" s="154"/>
      <c r="K95" s="155"/>
      <c r="L95" s="155"/>
      <c r="M95" s="155"/>
      <c r="N95" s="155"/>
      <c r="O95" s="155"/>
      <c r="P95" s="155"/>
      <c r="Q95" s="155"/>
      <c r="R95" s="155"/>
    </row>
    <row r="96" s="55" customFormat="true" ht="26.1" hidden="false" customHeight="true" outlineLevel="0" collapsed="false">
      <c r="A96" s="161"/>
      <c r="B96" s="161"/>
      <c r="C96" s="10"/>
      <c r="D96" s="10"/>
      <c r="E96" s="154"/>
      <c r="F96" s="154"/>
      <c r="G96" s="154"/>
      <c r="H96" s="154"/>
      <c r="I96" s="154"/>
      <c r="J96" s="154"/>
      <c r="K96" s="154"/>
      <c r="L96" s="154"/>
      <c r="M96" s="154"/>
      <c r="N96" s="154"/>
      <c r="O96" s="154"/>
      <c r="P96" s="154"/>
      <c r="Q96" s="155"/>
      <c r="R96" s="155"/>
    </row>
    <row r="97" s="55" customFormat="true" ht="26.1" hidden="false" customHeight="true" outlineLevel="0" collapsed="false">
      <c r="A97" s="161"/>
      <c r="B97" s="162"/>
      <c r="C97" s="10"/>
      <c r="D97" s="10"/>
      <c r="E97" s="154"/>
      <c r="F97" s="154"/>
      <c r="G97" s="154"/>
      <c r="H97" s="154"/>
      <c r="I97" s="154"/>
      <c r="J97" s="154"/>
      <c r="K97" s="155"/>
      <c r="L97" s="155"/>
      <c r="M97" s="155"/>
      <c r="N97" s="155"/>
      <c r="O97" s="155"/>
      <c r="P97" s="155"/>
      <c r="Q97" s="154"/>
      <c r="R97" s="154"/>
    </row>
    <row r="98" s="10" customFormat="true" ht="26.1" hidden="false" customHeight="true" outlineLevel="0" collapsed="false">
      <c r="A98" s="152"/>
      <c r="B98" s="153"/>
      <c r="E98" s="154"/>
      <c r="F98" s="154"/>
      <c r="G98" s="154"/>
      <c r="H98" s="154"/>
      <c r="I98" s="154"/>
      <c r="J98" s="154"/>
      <c r="K98" s="154"/>
      <c r="L98" s="154"/>
      <c r="M98" s="154"/>
      <c r="N98" s="154"/>
      <c r="O98" s="154"/>
      <c r="P98" s="154"/>
      <c r="Q98" s="154"/>
      <c r="R98" s="154"/>
    </row>
    <row r="99" s="55" customFormat="true" ht="26.1" hidden="false" customHeight="true" outlineLevel="0" collapsed="false">
      <c r="A99" s="152"/>
      <c r="B99" s="153"/>
      <c r="C99" s="10"/>
      <c r="D99" s="10"/>
      <c r="E99" s="154"/>
      <c r="F99" s="154"/>
      <c r="G99" s="154"/>
      <c r="H99" s="154"/>
      <c r="I99" s="154"/>
      <c r="J99" s="154"/>
      <c r="K99" s="155"/>
      <c r="L99" s="155"/>
      <c r="M99" s="155"/>
      <c r="N99" s="155"/>
      <c r="O99" s="155"/>
      <c r="P99" s="155"/>
      <c r="Q99" s="154"/>
      <c r="R99" s="154"/>
    </row>
    <row r="100" s="55" customFormat="true" ht="26.1" hidden="false" customHeight="true" outlineLevel="0" collapsed="false">
      <c r="A100" s="152"/>
      <c r="B100" s="152"/>
      <c r="C100" s="10"/>
      <c r="D100" s="10"/>
      <c r="E100" s="154"/>
      <c r="F100" s="154"/>
      <c r="G100" s="154"/>
      <c r="H100" s="154"/>
      <c r="I100" s="154"/>
      <c r="J100" s="154"/>
      <c r="K100" s="154"/>
      <c r="L100" s="154"/>
      <c r="M100" s="154"/>
      <c r="N100" s="154"/>
      <c r="O100" s="154"/>
      <c r="P100" s="154"/>
      <c r="Q100" s="154"/>
      <c r="R100" s="154"/>
    </row>
    <row r="101" s="10" customFormat="true" ht="26.1" hidden="false" customHeight="true" outlineLevel="0" collapsed="false">
      <c r="A101" s="152"/>
      <c r="B101" s="153"/>
      <c r="E101" s="154"/>
      <c r="F101" s="154"/>
      <c r="G101" s="154"/>
      <c r="H101" s="154"/>
      <c r="I101" s="154"/>
      <c r="J101" s="154"/>
      <c r="K101" s="155"/>
      <c r="L101" s="155"/>
      <c r="M101" s="155"/>
      <c r="N101" s="155"/>
      <c r="O101" s="155"/>
      <c r="P101" s="155"/>
      <c r="Q101" s="155"/>
      <c r="R101" s="155"/>
    </row>
    <row r="102" s="55" customFormat="true" ht="44.25" hidden="false" customHeight="true" outlineLevel="0" collapsed="false">
      <c r="A102" s="152"/>
      <c r="B102" s="152"/>
      <c r="C102" s="10"/>
      <c r="D102" s="10"/>
      <c r="E102" s="154"/>
      <c r="F102" s="154"/>
      <c r="G102" s="154"/>
      <c r="H102" s="154"/>
      <c r="I102" s="154"/>
      <c r="J102" s="154"/>
      <c r="K102" s="154"/>
      <c r="L102" s="154"/>
      <c r="M102" s="154"/>
      <c r="N102" s="154"/>
      <c r="O102" s="154"/>
      <c r="P102" s="154"/>
      <c r="Q102" s="155"/>
      <c r="R102" s="155"/>
    </row>
    <row r="103" s="10" customFormat="true" ht="44.25" hidden="false" customHeight="true" outlineLevel="0" collapsed="false">
      <c r="A103" s="152"/>
      <c r="B103" s="153"/>
      <c r="E103" s="154"/>
      <c r="F103" s="154"/>
      <c r="G103" s="154"/>
      <c r="H103" s="154"/>
      <c r="I103" s="154"/>
      <c r="J103" s="154"/>
      <c r="K103" s="154"/>
      <c r="L103" s="154"/>
      <c r="M103" s="154"/>
      <c r="N103" s="154"/>
      <c r="O103" s="154"/>
      <c r="P103" s="154"/>
      <c r="Q103" s="154"/>
      <c r="R103" s="154"/>
    </row>
    <row r="104" s="10" customFormat="true" ht="26.1" hidden="false" customHeight="true" outlineLevel="0" collapsed="false">
      <c r="A104" s="152"/>
      <c r="B104" s="152"/>
      <c r="E104" s="154"/>
      <c r="F104" s="154"/>
      <c r="G104" s="154"/>
      <c r="H104" s="154"/>
      <c r="I104" s="154"/>
      <c r="J104" s="154"/>
      <c r="K104" s="154"/>
      <c r="L104" s="154"/>
      <c r="M104" s="154"/>
      <c r="N104" s="154"/>
      <c r="O104" s="154"/>
      <c r="P104" s="154"/>
      <c r="Q104" s="154"/>
      <c r="R104" s="154"/>
    </row>
    <row r="105" s="55" customFormat="true" ht="29.25" hidden="false" customHeight="true" outlineLevel="0" collapsed="false">
      <c r="A105" s="152"/>
      <c r="B105" s="153"/>
      <c r="C105" s="10"/>
      <c r="D105" s="10"/>
      <c r="E105" s="154"/>
      <c r="F105" s="154"/>
      <c r="G105" s="154"/>
      <c r="H105" s="154"/>
      <c r="I105" s="154"/>
      <c r="J105" s="154"/>
      <c r="K105" s="155"/>
      <c r="L105" s="155"/>
      <c r="M105" s="155"/>
      <c r="N105" s="155"/>
      <c r="O105" s="155"/>
      <c r="P105" s="155"/>
      <c r="Q105" s="155"/>
      <c r="R105" s="155"/>
    </row>
    <row r="106" s="55" customFormat="true" ht="26.1" hidden="false" customHeight="true" outlineLevel="0" collapsed="false">
      <c r="A106" s="152"/>
      <c r="B106" s="152"/>
      <c r="C106" s="10"/>
      <c r="D106" s="10"/>
      <c r="E106" s="154"/>
      <c r="F106" s="154"/>
      <c r="G106" s="154"/>
      <c r="H106" s="154"/>
      <c r="I106" s="154"/>
      <c r="J106" s="154"/>
      <c r="K106" s="154"/>
      <c r="L106" s="154"/>
      <c r="M106" s="154"/>
      <c r="N106" s="154"/>
      <c r="O106" s="154"/>
      <c r="P106" s="154"/>
      <c r="Q106" s="154"/>
      <c r="R106" s="154"/>
    </row>
    <row r="107" s="55" customFormat="true" ht="33.75" hidden="false" customHeight="true" outlineLevel="0" collapsed="false">
      <c r="A107" s="152"/>
      <c r="B107" s="152"/>
      <c r="C107" s="10"/>
      <c r="D107" s="10"/>
      <c r="E107" s="154"/>
      <c r="F107" s="154"/>
      <c r="G107" s="154"/>
      <c r="H107" s="154"/>
      <c r="I107" s="154"/>
      <c r="J107" s="154"/>
      <c r="K107" s="155"/>
      <c r="L107" s="155"/>
      <c r="M107" s="155"/>
      <c r="N107" s="155"/>
      <c r="O107" s="155"/>
      <c r="P107" s="155"/>
      <c r="Q107" s="155"/>
      <c r="R107" s="155"/>
    </row>
    <row r="108" s="55" customFormat="true" ht="26.1" hidden="false" customHeight="true" outlineLevel="0" collapsed="false">
      <c r="A108" s="152"/>
      <c r="B108" s="152"/>
      <c r="C108" s="10"/>
      <c r="D108" s="10"/>
      <c r="E108" s="154"/>
      <c r="F108" s="154"/>
      <c r="G108" s="154"/>
      <c r="H108" s="154"/>
      <c r="I108" s="154"/>
      <c r="J108" s="154"/>
      <c r="K108" s="155"/>
      <c r="L108" s="155"/>
      <c r="M108" s="155"/>
      <c r="N108" s="155"/>
      <c r="O108" s="155"/>
      <c r="P108" s="155"/>
      <c r="Q108" s="154"/>
      <c r="R108" s="154"/>
    </row>
    <row r="109" s="10" customFormat="true" ht="26.1" hidden="false" customHeight="true" outlineLevel="0" collapsed="false">
      <c r="A109" s="152"/>
      <c r="B109" s="153"/>
      <c r="E109" s="154"/>
      <c r="F109" s="154"/>
      <c r="G109" s="154"/>
      <c r="H109" s="154"/>
      <c r="I109" s="154"/>
      <c r="J109" s="154"/>
      <c r="K109" s="154"/>
      <c r="L109" s="154"/>
      <c r="M109" s="154"/>
      <c r="N109" s="154"/>
      <c r="O109" s="154"/>
      <c r="P109" s="154"/>
      <c r="Q109" s="155"/>
      <c r="R109" s="155"/>
    </row>
    <row r="110" s="55" customFormat="true" ht="26.1" hidden="false" customHeight="true" outlineLevel="0" collapsed="false">
      <c r="A110" s="152"/>
      <c r="B110" s="152"/>
      <c r="C110" s="10"/>
      <c r="D110" s="10"/>
      <c r="E110" s="154"/>
      <c r="F110" s="154"/>
      <c r="G110" s="154"/>
      <c r="H110" s="154"/>
      <c r="I110" s="154"/>
      <c r="J110" s="154"/>
      <c r="K110" s="155"/>
      <c r="L110" s="155"/>
      <c r="M110" s="155"/>
      <c r="N110" s="155"/>
      <c r="O110" s="155"/>
      <c r="P110" s="155"/>
      <c r="Q110" s="155"/>
      <c r="R110" s="155"/>
    </row>
    <row r="111" s="160" customFormat="true" ht="26.1" hidden="false" customHeight="true" outlineLevel="0" collapsed="false">
      <c r="A111" s="152"/>
      <c r="B111" s="153"/>
      <c r="C111" s="10"/>
      <c r="D111" s="10"/>
      <c r="E111" s="154"/>
      <c r="F111" s="154"/>
      <c r="G111" s="154"/>
      <c r="H111" s="154"/>
      <c r="I111" s="154"/>
      <c r="J111" s="154"/>
      <c r="K111" s="155"/>
      <c r="L111" s="155"/>
      <c r="M111" s="155"/>
      <c r="N111" s="155"/>
      <c r="O111" s="155"/>
      <c r="P111" s="155"/>
      <c r="Q111" s="155"/>
      <c r="R111" s="155"/>
    </row>
    <row r="112" s="55" customFormat="true" ht="41.25" hidden="false" customHeight="true" outlineLevel="0" collapsed="false">
      <c r="A112" s="152"/>
      <c r="B112" s="153"/>
      <c r="C112" s="10"/>
      <c r="D112" s="10"/>
      <c r="E112" s="154"/>
      <c r="F112" s="154"/>
      <c r="G112" s="154"/>
      <c r="H112" s="154"/>
      <c r="I112" s="156"/>
      <c r="J112" s="156"/>
      <c r="K112" s="157"/>
      <c r="L112" s="157"/>
      <c r="M112" s="157"/>
      <c r="N112" s="157"/>
      <c r="O112" s="157"/>
      <c r="P112" s="157"/>
      <c r="Q112" s="155"/>
      <c r="R112" s="155"/>
    </row>
    <row r="113" s="10" customFormat="true" ht="36.75" hidden="false" customHeight="true" outlineLevel="0" collapsed="false">
      <c r="A113" s="152"/>
      <c r="B113" s="152"/>
      <c r="E113" s="154"/>
      <c r="F113" s="154"/>
      <c r="G113" s="154"/>
      <c r="H113" s="154"/>
      <c r="I113" s="154"/>
      <c r="J113" s="154"/>
      <c r="K113" s="155"/>
      <c r="L113" s="155"/>
      <c r="M113" s="155"/>
      <c r="N113" s="155"/>
      <c r="O113" s="155"/>
      <c r="P113" s="155"/>
      <c r="Q113" s="154"/>
      <c r="R113" s="154"/>
    </row>
    <row r="114" s="55" customFormat="true" ht="44.25" hidden="false" customHeight="true" outlineLevel="0" collapsed="false">
      <c r="A114" s="152"/>
      <c r="B114" s="153"/>
      <c r="C114" s="10"/>
      <c r="D114" s="10"/>
      <c r="E114" s="154"/>
      <c r="F114" s="154"/>
      <c r="G114" s="154"/>
      <c r="H114" s="154"/>
      <c r="I114" s="154"/>
      <c r="J114" s="154"/>
      <c r="K114" s="154"/>
      <c r="L114" s="154"/>
      <c r="M114" s="154"/>
      <c r="N114" s="154"/>
      <c r="O114" s="154"/>
      <c r="P114" s="154"/>
      <c r="Q114" s="155"/>
      <c r="R114" s="155"/>
    </row>
    <row r="115" s="10" customFormat="true" ht="26.1" hidden="false" customHeight="true" outlineLevel="0" collapsed="false">
      <c r="A115" s="152"/>
      <c r="B115" s="153"/>
      <c r="E115" s="154"/>
      <c r="F115" s="154"/>
      <c r="G115" s="154"/>
      <c r="H115" s="154"/>
      <c r="I115" s="154"/>
      <c r="J115" s="154"/>
      <c r="K115" s="155"/>
      <c r="L115" s="155"/>
      <c r="M115" s="155"/>
      <c r="N115" s="155"/>
      <c r="O115" s="155"/>
      <c r="P115" s="155"/>
      <c r="Q115" s="155"/>
      <c r="R115" s="155"/>
    </row>
    <row r="116" s="10" customFormat="true" ht="26.1" hidden="false" customHeight="true" outlineLevel="0" collapsed="false">
      <c r="A116" s="158"/>
      <c r="B116" s="159"/>
      <c r="C116" s="111"/>
      <c r="D116" s="111"/>
      <c r="E116" s="156"/>
      <c r="F116" s="156"/>
      <c r="G116" s="156"/>
      <c r="H116" s="156"/>
      <c r="I116" s="154"/>
      <c r="J116" s="154"/>
      <c r="K116" s="154"/>
      <c r="L116" s="154"/>
      <c r="M116" s="154"/>
      <c r="N116" s="154"/>
      <c r="O116" s="154"/>
      <c r="P116" s="154"/>
      <c r="Q116" s="155"/>
      <c r="R116" s="155"/>
    </row>
    <row r="117" s="10" customFormat="true" ht="26.1" hidden="false" customHeight="true" outlineLevel="0" collapsed="false">
      <c r="A117" s="152"/>
      <c r="B117" s="153"/>
      <c r="E117" s="154"/>
      <c r="F117" s="154"/>
      <c r="G117" s="154"/>
      <c r="H117" s="154"/>
      <c r="I117" s="154"/>
      <c r="J117" s="154"/>
      <c r="K117" s="155"/>
      <c r="L117" s="155"/>
      <c r="M117" s="155"/>
      <c r="N117" s="155"/>
      <c r="O117" s="155"/>
      <c r="P117" s="155"/>
      <c r="Q117" s="155"/>
      <c r="R117" s="155"/>
    </row>
    <row r="118" s="10" customFormat="true" ht="26.1" hidden="false" customHeight="true" outlineLevel="0" collapsed="false">
      <c r="A118" s="152"/>
      <c r="B118" s="152"/>
      <c r="E118" s="154"/>
      <c r="F118" s="154"/>
      <c r="G118" s="154"/>
      <c r="H118" s="154"/>
      <c r="I118" s="154"/>
      <c r="J118" s="154"/>
      <c r="K118" s="155"/>
      <c r="L118" s="155"/>
      <c r="M118" s="155"/>
      <c r="N118" s="155"/>
      <c r="O118" s="155"/>
      <c r="P118" s="155"/>
      <c r="Q118" s="155"/>
      <c r="R118" s="155"/>
    </row>
    <row r="119" s="10" customFormat="true" ht="26.1" hidden="false" customHeight="true" outlineLevel="0" collapsed="false">
      <c r="A119" s="152"/>
      <c r="B119" s="153"/>
      <c r="E119" s="154"/>
      <c r="F119" s="154"/>
      <c r="G119" s="154"/>
      <c r="H119" s="154"/>
      <c r="I119" s="154"/>
      <c r="J119" s="154"/>
      <c r="K119" s="154"/>
      <c r="L119" s="154"/>
      <c r="M119" s="154"/>
      <c r="N119" s="154"/>
      <c r="O119" s="154"/>
      <c r="P119" s="154"/>
      <c r="Q119" s="154"/>
      <c r="R119" s="154"/>
    </row>
    <row r="120" s="10" customFormat="true" ht="26.1" hidden="false" customHeight="true" outlineLevel="0" collapsed="false">
      <c r="A120" s="152"/>
      <c r="B120" s="152"/>
      <c r="E120" s="154"/>
      <c r="F120" s="154"/>
      <c r="G120" s="154"/>
      <c r="H120" s="154"/>
      <c r="I120" s="154"/>
      <c r="J120" s="154"/>
      <c r="K120" s="154"/>
      <c r="L120" s="154"/>
      <c r="M120" s="154"/>
      <c r="N120" s="154"/>
      <c r="O120" s="154"/>
      <c r="P120" s="154"/>
      <c r="Q120" s="154"/>
      <c r="R120" s="154"/>
    </row>
    <row r="121" s="55" customFormat="true" ht="26.1" hidden="false" customHeight="true" outlineLevel="0" collapsed="false">
      <c r="A121" s="152"/>
      <c r="B121" s="153"/>
      <c r="C121" s="10"/>
      <c r="D121" s="10"/>
      <c r="E121" s="154"/>
      <c r="F121" s="154"/>
      <c r="G121" s="154"/>
      <c r="H121" s="154"/>
      <c r="I121" s="154"/>
      <c r="J121" s="154"/>
      <c r="K121" s="154"/>
      <c r="L121" s="154"/>
      <c r="M121" s="154"/>
      <c r="N121" s="154"/>
      <c r="O121" s="154"/>
      <c r="P121" s="154"/>
      <c r="Q121" s="154"/>
      <c r="R121" s="154"/>
    </row>
    <row r="122" s="55" customFormat="true" ht="26.1" hidden="false" customHeight="true" outlineLevel="0" collapsed="false">
      <c r="A122" s="161"/>
      <c r="B122" s="162"/>
      <c r="C122" s="10"/>
      <c r="D122" s="10"/>
      <c r="E122" s="154"/>
      <c r="F122" s="154"/>
      <c r="G122" s="154"/>
      <c r="H122" s="154"/>
      <c r="I122" s="154"/>
      <c r="J122" s="154"/>
      <c r="K122" s="154"/>
      <c r="L122" s="154"/>
      <c r="M122" s="154"/>
      <c r="N122" s="154"/>
      <c r="O122" s="154"/>
      <c r="P122" s="154"/>
      <c r="Q122" s="155"/>
      <c r="R122" s="155"/>
    </row>
    <row r="123" s="10" customFormat="true" ht="26.1" hidden="false" customHeight="true" outlineLevel="0" collapsed="false">
      <c r="A123" s="163"/>
      <c r="B123" s="163"/>
      <c r="E123" s="154"/>
      <c r="F123" s="154"/>
      <c r="G123" s="154"/>
      <c r="H123" s="154"/>
      <c r="I123" s="154"/>
      <c r="J123" s="154"/>
      <c r="K123" s="154"/>
      <c r="L123" s="154"/>
      <c r="M123" s="154"/>
      <c r="N123" s="154"/>
      <c r="O123" s="154"/>
      <c r="P123" s="154"/>
      <c r="Q123" s="154"/>
      <c r="R123" s="154"/>
    </row>
    <row r="124" s="10" customFormat="true" ht="26.1" hidden="false" customHeight="true" outlineLevel="0" collapsed="false">
      <c r="A124" s="163"/>
      <c r="B124" s="163"/>
      <c r="E124" s="154"/>
      <c r="F124" s="154"/>
      <c r="G124" s="154"/>
      <c r="H124" s="154"/>
      <c r="I124" s="154"/>
      <c r="J124" s="154"/>
      <c r="K124" s="154"/>
      <c r="L124" s="154"/>
      <c r="M124" s="154"/>
      <c r="N124" s="154"/>
      <c r="O124" s="154"/>
      <c r="P124" s="154"/>
      <c r="Q124" s="155"/>
      <c r="R124" s="155"/>
    </row>
    <row r="125" s="10" customFormat="true" ht="26.1" hidden="false" customHeight="true" outlineLevel="0" collapsed="false">
      <c r="A125" s="163"/>
      <c r="B125" s="163"/>
      <c r="K125" s="55"/>
      <c r="L125" s="55"/>
      <c r="M125" s="55"/>
      <c r="N125" s="55"/>
      <c r="O125" s="55"/>
      <c r="P125" s="55"/>
    </row>
    <row r="126" s="10" customFormat="true" ht="26.1" hidden="false" customHeight="true" outlineLevel="0" collapsed="false">
      <c r="A126" s="163"/>
      <c r="B126" s="163"/>
      <c r="K126" s="55"/>
      <c r="L126" s="55"/>
      <c r="M126" s="55"/>
      <c r="N126" s="55"/>
      <c r="O126" s="55"/>
      <c r="P126" s="55"/>
      <c r="Q126" s="55"/>
      <c r="R126" s="55"/>
    </row>
    <row r="127" s="55" customFormat="true" ht="26.1" hidden="false" customHeight="true" outlineLevel="0" collapsed="false">
      <c r="A127" s="163"/>
      <c r="B127" s="163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</row>
    <row r="128" s="55" customFormat="true" ht="26.1" hidden="false" customHeight="true" outlineLevel="0" collapsed="false">
      <c r="A128" s="163"/>
      <c r="B128" s="163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</row>
    <row r="129" s="10" customFormat="true" ht="26.1" hidden="false" customHeight="true" outlineLevel="0" collapsed="false">
      <c r="A129" s="163"/>
      <c r="B129" s="164"/>
    </row>
    <row r="130" s="10" customFormat="true" ht="26.1" hidden="false" customHeight="true" outlineLevel="0" collapsed="false">
      <c r="A130" s="163"/>
      <c r="B130" s="164"/>
      <c r="Q130" s="55"/>
      <c r="R130" s="55"/>
    </row>
    <row r="131" s="10" customFormat="true" ht="26.1" hidden="false" customHeight="true" outlineLevel="0" collapsed="false">
      <c r="A131" s="163"/>
      <c r="B131" s="163"/>
      <c r="K131" s="55"/>
      <c r="L131" s="55"/>
      <c r="M131" s="55"/>
      <c r="N131" s="55"/>
      <c r="O131" s="55"/>
      <c r="P131" s="55"/>
      <c r="Q131" s="55"/>
      <c r="R131" s="55"/>
    </row>
    <row r="132" s="55" customFormat="true" ht="26.1" hidden="false" customHeight="true" outlineLevel="0" collapsed="false">
      <c r="A132" s="163"/>
      <c r="B132" s="163"/>
      <c r="C132" s="10"/>
      <c r="D132" s="10"/>
      <c r="E132" s="10"/>
      <c r="F132" s="10"/>
      <c r="G132" s="10"/>
      <c r="H132" s="10"/>
      <c r="I132" s="10"/>
      <c r="J132" s="10"/>
      <c r="K132" s="165" t="e">
        <f aca="false">#REF!</f>
        <v>#REF!</v>
      </c>
      <c r="Q132" s="10"/>
      <c r="R132" s="10"/>
    </row>
    <row r="133" s="10" customFormat="true" ht="26.1" hidden="false" customHeight="true" outlineLevel="0" collapsed="false">
      <c r="A133" s="163"/>
      <c r="B133" s="163"/>
    </row>
    <row r="134" s="10" customFormat="true" ht="26.1" hidden="false" customHeight="true" outlineLevel="0" collapsed="false">
      <c r="A134" s="163"/>
      <c r="B134" s="163"/>
    </row>
    <row r="135" s="55" customFormat="true" ht="26.1" hidden="false" customHeight="true" outlineLevel="0" collapsed="false">
      <c r="A135" s="163"/>
      <c r="B135" s="164"/>
      <c r="C135" s="10"/>
      <c r="D135" s="10"/>
      <c r="E135" s="10"/>
      <c r="F135" s="10"/>
      <c r="G135" s="10"/>
      <c r="H135" s="10"/>
      <c r="I135" s="10"/>
      <c r="J135" s="10"/>
    </row>
    <row r="136" s="55" customFormat="true" ht="26.1" hidden="false" customHeight="true" outlineLevel="0" collapsed="false">
      <c r="A136" s="163"/>
      <c r="B136" s="164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</row>
    <row r="137" s="10" customFormat="true" ht="26.1" hidden="false" customHeight="true" outlineLevel="0" collapsed="false">
      <c r="A137" s="163"/>
      <c r="B137" s="163"/>
      <c r="K137" s="55"/>
      <c r="L137" s="55"/>
      <c r="M137" s="55"/>
      <c r="N137" s="55"/>
      <c r="O137" s="55"/>
      <c r="P137" s="55"/>
      <c r="Q137" s="55"/>
      <c r="R137" s="55"/>
    </row>
    <row r="138" s="55" customFormat="true" ht="26.1" hidden="false" customHeight="true" outlineLevel="0" collapsed="false">
      <c r="A138" s="163"/>
      <c r="B138" s="163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</row>
    <row r="139" s="55" customFormat="true" ht="26.1" hidden="false" customHeight="true" outlineLevel="0" collapsed="false">
      <c r="A139" s="163"/>
      <c r="B139" s="164"/>
      <c r="C139" s="10"/>
      <c r="D139" s="10"/>
      <c r="E139" s="10"/>
      <c r="F139" s="10"/>
      <c r="G139" s="10"/>
      <c r="H139" s="10"/>
      <c r="I139" s="10"/>
      <c r="J139" s="10"/>
    </row>
    <row r="140" s="10" customFormat="true" ht="26.1" hidden="false" customHeight="true" outlineLevel="0" collapsed="false">
      <c r="A140" s="163"/>
      <c r="B140" s="163"/>
      <c r="K140" s="55"/>
      <c r="L140" s="55"/>
      <c r="M140" s="55"/>
      <c r="N140" s="55"/>
      <c r="O140" s="55"/>
      <c r="P140" s="55"/>
      <c r="Q140" s="55"/>
      <c r="R140" s="55"/>
    </row>
    <row r="141" s="55" customFormat="true" ht="26.1" hidden="false" customHeight="true" outlineLevel="0" collapsed="false">
      <c r="A141" s="163"/>
      <c r="B141" s="164"/>
      <c r="C141" s="10"/>
      <c r="D141" s="10"/>
      <c r="E141" s="10"/>
      <c r="F141" s="10"/>
      <c r="G141" s="10"/>
      <c r="H141" s="10"/>
      <c r="I141" s="10"/>
      <c r="J141" s="10"/>
      <c r="Q141" s="10"/>
      <c r="R141" s="10"/>
    </row>
    <row r="142" s="55" customFormat="true" ht="26.1" hidden="false" customHeight="true" outlineLevel="0" collapsed="false">
      <c r="A142" s="163"/>
      <c r="B142" s="163"/>
      <c r="C142" s="10"/>
      <c r="D142" s="10"/>
      <c r="E142" s="10"/>
      <c r="F142" s="10"/>
      <c r="G142" s="10"/>
      <c r="H142" s="10"/>
      <c r="I142" s="10"/>
      <c r="J142" s="10"/>
    </row>
    <row r="143" s="10" customFormat="true" ht="26.1" hidden="false" customHeight="true" outlineLevel="0" collapsed="false">
      <c r="A143" s="163"/>
      <c r="B143" s="164"/>
    </row>
    <row r="144" s="10" customFormat="true" ht="30.75" hidden="false" customHeight="true" outlineLevel="0" collapsed="false">
      <c r="A144" s="163"/>
      <c r="B144" s="164"/>
      <c r="K144" s="55"/>
      <c r="L144" s="55"/>
      <c r="M144" s="55"/>
      <c r="N144" s="55"/>
      <c r="O144" s="55"/>
      <c r="P144" s="55"/>
    </row>
    <row r="145" s="10" customFormat="true" ht="26.1" hidden="false" customHeight="true" outlineLevel="0" collapsed="false">
      <c r="A145" s="163"/>
      <c r="B145" s="164"/>
      <c r="K145" s="55"/>
      <c r="L145" s="55"/>
      <c r="M145" s="55"/>
      <c r="N145" s="55"/>
      <c r="O145" s="55"/>
      <c r="P145" s="55"/>
      <c r="Q145" s="55"/>
      <c r="R145" s="55"/>
    </row>
    <row r="146" s="55" customFormat="true" ht="26.1" hidden="false" customHeight="true" outlineLevel="0" collapsed="false">
      <c r="A146" s="163"/>
      <c r="B146" s="164"/>
      <c r="C146" s="10"/>
      <c r="D146" s="10"/>
      <c r="E146" s="10"/>
      <c r="F146" s="10"/>
      <c r="G146" s="10"/>
      <c r="H146" s="10"/>
      <c r="I146" s="10"/>
      <c r="J146" s="10"/>
    </row>
    <row r="147" s="10" customFormat="true" ht="26.1" hidden="false" customHeight="true" outlineLevel="0" collapsed="false">
      <c r="A147" s="166"/>
      <c r="B147" s="166"/>
      <c r="K147" s="55"/>
      <c r="L147" s="55"/>
      <c r="M147" s="55"/>
      <c r="N147" s="55"/>
      <c r="O147" s="55"/>
      <c r="P147" s="55"/>
      <c r="Q147" s="55"/>
      <c r="R147" s="55"/>
    </row>
    <row r="148" s="55" customFormat="true" ht="26.1" hidden="false" customHeight="true" outlineLevel="0" collapsed="false">
      <c r="A148" s="166"/>
      <c r="B148" s="167"/>
      <c r="C148" s="10"/>
      <c r="D148" s="10"/>
      <c r="E148" s="10"/>
      <c r="F148" s="10"/>
      <c r="G148" s="10"/>
      <c r="H148" s="10"/>
      <c r="I148" s="10"/>
      <c r="J148" s="10"/>
      <c r="Q148" s="10"/>
      <c r="R148" s="10"/>
    </row>
    <row r="149" s="55" customFormat="true" ht="26.1" hidden="false" customHeight="true" outlineLevel="0" collapsed="false">
      <c r="A149" s="168"/>
      <c r="B149" s="169"/>
      <c r="C149" s="10"/>
      <c r="D149" s="10"/>
      <c r="E149" s="10"/>
      <c r="F149" s="10"/>
      <c r="G149" s="10"/>
      <c r="H149" s="10"/>
      <c r="I149" s="10"/>
      <c r="J149" s="10"/>
      <c r="K149" s="160"/>
      <c r="L149" s="160"/>
      <c r="M149" s="160"/>
      <c r="N149" s="160"/>
      <c r="O149" s="160"/>
      <c r="P149" s="160"/>
    </row>
    <row r="150" s="55" customFormat="true" ht="26.1" hidden="false" customHeight="true" outlineLevel="0" collapsed="false">
      <c r="A150" s="168"/>
      <c r="B150" s="169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</row>
    <row r="151" s="10" customFormat="true" ht="26.1" hidden="false" customHeight="true" outlineLevel="0" collapsed="false">
      <c r="A151" s="168"/>
      <c r="B151" s="169"/>
    </row>
    <row r="152" s="55" customFormat="true" ht="26.1" hidden="false" customHeight="true" outlineLevel="0" collapsed="false">
      <c r="A152" s="170"/>
      <c r="B152" s="171"/>
      <c r="C152" s="10"/>
      <c r="D152" s="10"/>
      <c r="E152" s="10"/>
      <c r="F152" s="10"/>
      <c r="G152" s="10"/>
      <c r="H152" s="10"/>
      <c r="I152" s="10"/>
      <c r="J152" s="10"/>
    </row>
    <row r="153" s="10" customFormat="true" ht="26.1" hidden="false" customHeight="true" outlineLevel="0" collapsed="false">
      <c r="A153" s="172"/>
      <c r="B153" s="172"/>
      <c r="Q153" s="55"/>
      <c r="R153" s="55"/>
    </row>
    <row r="154" s="55" customFormat="true" ht="33.75" hidden="false" customHeight="true" outlineLevel="0" collapsed="false">
      <c r="A154" s="170"/>
      <c r="B154" s="170"/>
      <c r="C154" s="10"/>
      <c r="D154" s="10"/>
      <c r="E154" s="10"/>
      <c r="F154" s="10"/>
      <c r="G154" s="10"/>
      <c r="H154" s="10"/>
      <c r="I154" s="10"/>
      <c r="J154" s="10"/>
      <c r="Q154" s="10"/>
      <c r="R154" s="10"/>
    </row>
    <row r="155" s="55" customFormat="true" ht="26.1" hidden="false" customHeight="true" outlineLevel="0" collapsed="false">
      <c r="A155" s="170"/>
      <c r="B155" s="17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</row>
    <row r="156" s="10" customFormat="true" ht="26.1" hidden="false" customHeight="true" outlineLevel="0" collapsed="false">
      <c r="A156" s="173"/>
      <c r="B156" s="174"/>
      <c r="K156" s="55"/>
      <c r="L156" s="55"/>
      <c r="M156" s="55"/>
      <c r="N156" s="55"/>
      <c r="O156" s="55"/>
      <c r="P156" s="55"/>
    </row>
    <row r="157" s="10" customFormat="true" ht="26.1" hidden="false" customHeight="true" outlineLevel="0" collapsed="false">
      <c r="A157" s="173"/>
      <c r="B157" s="173"/>
      <c r="Q157" s="55"/>
      <c r="R157" s="55"/>
    </row>
    <row r="158" s="10" customFormat="true" ht="26.1" hidden="false" customHeight="true" outlineLevel="0" collapsed="false">
      <c r="A158" s="161"/>
      <c r="B158" s="162"/>
      <c r="K158" s="55"/>
      <c r="L158" s="55"/>
      <c r="M158" s="55"/>
      <c r="N158" s="55"/>
      <c r="O158" s="55"/>
      <c r="P158" s="55"/>
      <c r="Q158" s="55"/>
      <c r="R158" s="55"/>
    </row>
    <row r="159" s="55" customFormat="true" ht="26.1" hidden="false" customHeight="true" outlineLevel="0" collapsed="false">
      <c r="A159" s="152"/>
      <c r="B159" s="152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</row>
    <row r="160" s="10" customFormat="true" ht="26.1" hidden="false" customHeight="true" outlineLevel="0" collapsed="false">
      <c r="A160" s="152"/>
      <c r="B160" s="153"/>
      <c r="K160" s="55"/>
      <c r="L160" s="55"/>
      <c r="M160" s="55"/>
      <c r="N160" s="55"/>
      <c r="O160" s="55"/>
      <c r="P160" s="55"/>
      <c r="Q160" s="55"/>
      <c r="R160" s="55"/>
    </row>
    <row r="161" s="55" customFormat="true" ht="26.1" hidden="false" customHeight="true" outlineLevel="0" collapsed="false">
      <c r="A161" s="152"/>
      <c r="B161" s="152"/>
      <c r="C161" s="10"/>
      <c r="D161" s="10"/>
      <c r="E161" s="10"/>
      <c r="F161" s="10"/>
      <c r="G161" s="10"/>
      <c r="H161" s="10"/>
      <c r="I161" s="10"/>
      <c r="J161" s="10"/>
    </row>
    <row r="162" s="55" customFormat="true" ht="26.1" hidden="false" customHeight="true" outlineLevel="0" collapsed="false">
      <c r="A162" s="152"/>
      <c r="B162" s="153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</row>
    <row r="163" s="55" customFormat="true" ht="26.1" hidden="false" customHeight="true" outlineLevel="0" collapsed="false">
      <c r="A163" s="152"/>
      <c r="B163" s="152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</row>
    <row r="164" s="55" customFormat="true" ht="26.1" hidden="false" customHeight="true" outlineLevel="0" collapsed="false">
      <c r="A164" s="152"/>
      <c r="B164" s="153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</row>
    <row r="165" s="10" customFormat="true" ht="26.1" hidden="false" customHeight="true" outlineLevel="0" collapsed="false">
      <c r="A165" s="152"/>
      <c r="B165" s="153"/>
      <c r="K165" s="55"/>
      <c r="L165" s="55"/>
      <c r="M165" s="55"/>
      <c r="N165" s="55"/>
      <c r="O165" s="55"/>
      <c r="P165" s="55"/>
      <c r="Q165" s="55"/>
      <c r="R165" s="55"/>
    </row>
    <row r="166" s="55" customFormat="true" ht="26.1" hidden="false" customHeight="true" outlineLevel="0" collapsed="false">
      <c r="A166" s="152"/>
      <c r="B166" s="152"/>
      <c r="C166" s="10"/>
      <c r="D166" s="10"/>
      <c r="E166" s="10"/>
      <c r="F166" s="10"/>
      <c r="G166" s="10"/>
      <c r="H166" s="10"/>
      <c r="I166" s="10"/>
      <c r="J166" s="10"/>
    </row>
    <row r="167" s="10" customFormat="true" ht="26.1" hidden="false" customHeight="true" outlineLevel="0" collapsed="false">
      <c r="A167" s="152"/>
      <c r="B167" s="152"/>
      <c r="K167" s="55"/>
      <c r="L167" s="55"/>
      <c r="M167" s="55"/>
      <c r="N167" s="55"/>
      <c r="O167" s="55"/>
      <c r="P167" s="55"/>
    </row>
    <row r="168" s="10" customFormat="true" ht="26.1" hidden="false" customHeight="true" outlineLevel="0" collapsed="false">
      <c r="A168" s="152"/>
      <c r="B168" s="152"/>
    </row>
    <row r="169" s="55" customFormat="true" ht="26.1" hidden="false" customHeight="true" outlineLevel="0" collapsed="false">
      <c r="A169" s="152"/>
      <c r="B169" s="153"/>
      <c r="C169" s="10"/>
      <c r="D169" s="10"/>
      <c r="E169" s="10"/>
      <c r="F169" s="10"/>
      <c r="G169" s="10"/>
      <c r="H169" s="10"/>
      <c r="I169" s="10"/>
      <c r="J169" s="10"/>
      <c r="Q169" s="10"/>
      <c r="R169" s="10"/>
    </row>
    <row r="170" s="55" customFormat="true" ht="26.1" hidden="false" customHeight="true" outlineLevel="0" collapsed="false">
      <c r="A170" s="152"/>
      <c r="B170" s="153"/>
      <c r="C170" s="10"/>
      <c r="D170" s="10"/>
      <c r="E170" s="10"/>
      <c r="F170" s="10"/>
      <c r="G170" s="10"/>
      <c r="H170" s="10"/>
      <c r="I170" s="10"/>
      <c r="J170" s="10"/>
      <c r="Q170" s="10"/>
      <c r="R170" s="10"/>
    </row>
    <row r="171" s="55" customFormat="true" ht="26.1" hidden="false" customHeight="true" outlineLevel="0" collapsed="false">
      <c r="A171" s="152"/>
      <c r="B171" s="153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</row>
    <row r="172" s="55" customFormat="true" ht="26.1" hidden="false" customHeight="true" outlineLevel="0" collapsed="false">
      <c r="A172" s="152"/>
      <c r="B172" s="152"/>
      <c r="C172" s="10"/>
      <c r="D172" s="10"/>
      <c r="E172" s="10"/>
      <c r="F172" s="10"/>
      <c r="G172" s="10"/>
      <c r="H172" s="10"/>
      <c r="I172" s="10"/>
      <c r="J172" s="10"/>
      <c r="Q172" s="10"/>
      <c r="R172" s="10"/>
    </row>
    <row r="173" s="55" customFormat="true" ht="26.1" hidden="false" customHeight="true" outlineLevel="0" collapsed="false">
      <c r="A173" s="152"/>
      <c r="B173" s="153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</row>
    <row r="174" s="10" customFormat="true" ht="26.1" hidden="false" customHeight="true" outlineLevel="0" collapsed="false">
      <c r="A174" s="152"/>
      <c r="B174" s="153"/>
    </row>
    <row r="175" s="55" customFormat="true" ht="26.1" hidden="false" customHeight="true" outlineLevel="0" collapsed="false">
      <c r="A175" s="152"/>
      <c r="B175" s="152"/>
      <c r="C175" s="10"/>
      <c r="D175" s="10"/>
      <c r="E175" s="10"/>
      <c r="F175" s="10"/>
      <c r="G175" s="10"/>
      <c r="H175" s="10"/>
      <c r="I175" s="10"/>
      <c r="J175" s="10"/>
      <c r="Q175" s="10"/>
      <c r="R175" s="10"/>
    </row>
    <row r="176" s="55" customFormat="true" ht="26.1" hidden="false" customHeight="true" outlineLevel="0" collapsed="false">
      <c r="A176" s="152"/>
      <c r="B176" s="153"/>
      <c r="C176" s="10"/>
      <c r="D176" s="10"/>
      <c r="E176" s="10"/>
      <c r="F176" s="10"/>
      <c r="G176" s="10"/>
      <c r="H176" s="10"/>
      <c r="I176" s="10"/>
      <c r="J176" s="10"/>
    </row>
    <row r="177" s="10" customFormat="true" ht="26.1" hidden="false" customHeight="true" outlineLevel="0" collapsed="false">
      <c r="A177" s="152"/>
      <c r="B177" s="152"/>
      <c r="K177" s="55"/>
      <c r="L177" s="55"/>
      <c r="M177" s="55"/>
      <c r="N177" s="55"/>
      <c r="O177" s="55"/>
      <c r="P177" s="55"/>
      <c r="Q177" s="55"/>
      <c r="R177" s="55"/>
    </row>
    <row r="178" s="55" customFormat="true" ht="39.75" hidden="false" customHeight="true" outlineLevel="0" collapsed="false">
      <c r="A178" s="152"/>
      <c r="B178" s="152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</row>
    <row r="179" s="10" customFormat="true" ht="39.75" hidden="false" customHeight="true" outlineLevel="0" collapsed="false">
      <c r="A179" s="152"/>
      <c r="B179" s="153"/>
      <c r="K179" s="55"/>
      <c r="L179" s="55"/>
      <c r="M179" s="55"/>
      <c r="N179" s="55"/>
      <c r="O179" s="55"/>
      <c r="P179" s="55"/>
      <c r="Q179" s="55"/>
      <c r="R179" s="55"/>
    </row>
    <row r="180" s="55" customFormat="true" ht="26.1" hidden="false" customHeight="true" outlineLevel="0" collapsed="false">
      <c r="A180" s="152"/>
      <c r="B180" s="153"/>
      <c r="C180" s="10"/>
      <c r="D180" s="10"/>
      <c r="E180" s="10"/>
      <c r="F180" s="10"/>
      <c r="G180" s="10"/>
      <c r="H180" s="10"/>
      <c r="I180" s="10"/>
      <c r="J180" s="10"/>
    </row>
    <row r="181" s="55" customFormat="true" ht="26.1" hidden="false" customHeight="true" outlineLevel="0" collapsed="false">
      <c r="A181" s="152"/>
      <c r="B181" s="153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</row>
    <row r="182" s="55" customFormat="true" ht="26.1" hidden="false" customHeight="true" outlineLevel="0" collapsed="false">
      <c r="A182" s="152"/>
      <c r="B182" s="152"/>
      <c r="C182" s="10"/>
      <c r="D182" s="10"/>
      <c r="E182" s="10"/>
      <c r="F182" s="10"/>
      <c r="G182" s="10"/>
      <c r="H182" s="10"/>
      <c r="I182" s="10"/>
      <c r="J182" s="10"/>
    </row>
    <row r="183" s="10" customFormat="true" ht="26.1" hidden="false" customHeight="true" outlineLevel="0" collapsed="false">
      <c r="A183" s="152"/>
      <c r="B183" s="153"/>
      <c r="K183" s="55"/>
      <c r="L183" s="55"/>
      <c r="M183" s="55"/>
      <c r="N183" s="55"/>
      <c r="O183" s="55"/>
      <c r="P183" s="55"/>
      <c r="Q183" s="55"/>
      <c r="R183" s="55"/>
    </row>
    <row r="184" s="55" customFormat="true" ht="26.1" hidden="false" customHeight="true" outlineLevel="0" collapsed="false">
      <c r="A184" s="152"/>
      <c r="B184" s="153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11"/>
      <c r="R184" s="111"/>
    </row>
    <row r="185" s="55" customFormat="true" ht="26.1" hidden="false" customHeight="true" outlineLevel="0" collapsed="false">
      <c r="A185" s="152"/>
      <c r="B185" s="152"/>
      <c r="C185" s="10"/>
      <c r="D185" s="10"/>
      <c r="E185" s="10"/>
      <c r="F185" s="10"/>
      <c r="G185" s="10"/>
      <c r="H185" s="10"/>
      <c r="I185" s="10"/>
      <c r="J185" s="10"/>
    </row>
    <row r="186" s="55" customFormat="true" ht="26.1" hidden="false" customHeight="true" outlineLevel="0" collapsed="false">
      <c r="A186" s="161"/>
      <c r="B186" s="162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</row>
    <row r="187" s="10" customFormat="true" ht="26.1" hidden="false" customHeight="true" outlineLevel="0" collapsed="false">
      <c r="A187" s="152"/>
      <c r="B187" s="153"/>
      <c r="K187" s="55"/>
      <c r="L187" s="55"/>
      <c r="M187" s="55"/>
      <c r="N187" s="55"/>
      <c r="O187" s="55"/>
      <c r="P187" s="55"/>
      <c r="Q187" s="55"/>
      <c r="R187" s="55"/>
    </row>
    <row r="188" s="55" customFormat="true" ht="26.1" hidden="false" customHeight="true" outlineLevel="0" collapsed="false">
      <c r="A188" s="152"/>
      <c r="B188" s="152"/>
      <c r="C188" s="10"/>
      <c r="D188" s="10"/>
      <c r="E188" s="10"/>
      <c r="F188" s="10"/>
      <c r="G188" s="10"/>
      <c r="H188" s="10"/>
      <c r="I188" s="10"/>
      <c r="J188" s="10"/>
      <c r="Q188" s="10"/>
      <c r="R188" s="10"/>
    </row>
    <row r="189" s="10" customFormat="true" ht="26.1" hidden="false" customHeight="true" outlineLevel="0" collapsed="false">
      <c r="A189" s="152"/>
      <c r="B189" s="153"/>
      <c r="K189" s="55"/>
      <c r="L189" s="55"/>
      <c r="M189" s="55"/>
      <c r="N189" s="55"/>
      <c r="O189" s="55"/>
      <c r="P189" s="55"/>
      <c r="Q189" s="55"/>
      <c r="R189" s="55"/>
    </row>
    <row r="190" s="10" customFormat="true" ht="26.1" hidden="false" customHeight="true" outlineLevel="0" collapsed="false">
      <c r="A190" s="152"/>
      <c r="B190" s="152"/>
      <c r="K190" s="55"/>
      <c r="L190" s="55"/>
      <c r="M190" s="55"/>
      <c r="N190" s="55"/>
      <c r="O190" s="55"/>
      <c r="P190" s="55"/>
    </row>
    <row r="191" s="55" customFormat="true" ht="26.1" hidden="false" customHeight="true" outlineLevel="0" collapsed="false">
      <c r="A191" s="152"/>
      <c r="B191" s="153"/>
      <c r="C191" s="10"/>
      <c r="D191" s="10"/>
      <c r="E191" s="10"/>
      <c r="F191" s="10"/>
      <c r="G191" s="10"/>
      <c r="H191" s="10"/>
      <c r="I191" s="10"/>
      <c r="J191" s="10"/>
      <c r="Q191" s="10"/>
      <c r="R191" s="10"/>
    </row>
    <row r="192" s="55" customFormat="true" ht="26.1" hidden="false" customHeight="true" outlineLevel="0" collapsed="false">
      <c r="A192" s="152"/>
      <c r="B192" s="153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</row>
    <row r="193" s="73" customFormat="true" ht="26.1" hidden="false" customHeight="true" outlineLevel="0" collapsed="false">
      <c r="A193" s="152"/>
      <c r="B193" s="153"/>
      <c r="C193" s="10"/>
      <c r="D193" s="10"/>
      <c r="E193" s="10"/>
      <c r="F193" s="10"/>
      <c r="G193" s="10"/>
      <c r="H193" s="10"/>
      <c r="I193" s="10"/>
      <c r="J193" s="10"/>
      <c r="K193" s="55"/>
      <c r="L193" s="55"/>
      <c r="M193" s="55"/>
      <c r="N193" s="55"/>
      <c r="O193" s="55"/>
      <c r="P193" s="55"/>
      <c r="Q193" s="55"/>
      <c r="R193" s="55"/>
    </row>
    <row r="194" s="55" customFormat="true" ht="26.1" hidden="false" customHeight="true" outlineLevel="0" collapsed="false">
      <c r="A194" s="152"/>
      <c r="B194" s="153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</row>
    <row r="195" s="73" customFormat="true" ht="26.1" hidden="false" customHeight="true" outlineLevel="0" collapsed="false">
      <c r="A195" s="152"/>
      <c r="B195" s="153"/>
      <c r="C195" s="10"/>
      <c r="D195" s="10"/>
      <c r="E195" s="10"/>
      <c r="F195" s="10"/>
      <c r="G195" s="10"/>
      <c r="H195" s="10"/>
      <c r="I195" s="10"/>
      <c r="J195" s="10"/>
      <c r="K195" s="55"/>
      <c r="L195" s="55"/>
      <c r="M195" s="55"/>
      <c r="N195" s="55"/>
      <c r="O195" s="55"/>
      <c r="P195" s="55"/>
      <c r="Q195" s="55"/>
      <c r="R195" s="55"/>
    </row>
    <row r="196" s="55" customFormat="true" ht="26.1" hidden="false" customHeight="true" outlineLevel="0" collapsed="false">
      <c r="A196" s="152"/>
      <c r="B196" s="152"/>
      <c r="C196" s="10"/>
      <c r="D196" s="10"/>
      <c r="E196" s="10"/>
      <c r="F196" s="10"/>
      <c r="G196" s="10"/>
      <c r="H196" s="10"/>
      <c r="I196" s="10"/>
      <c r="J196" s="10"/>
    </row>
    <row r="197" s="55" customFormat="true" ht="26.1" hidden="false" customHeight="true" outlineLevel="0" collapsed="false">
      <c r="A197" s="152"/>
      <c r="B197" s="153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</row>
    <row r="198" s="10" customFormat="true" ht="26.1" hidden="false" customHeight="true" outlineLevel="0" collapsed="false">
      <c r="A198" s="152"/>
      <c r="B198" s="152"/>
    </row>
    <row r="199" s="55" customFormat="true" ht="26.1" hidden="false" customHeight="true" outlineLevel="0" collapsed="false">
      <c r="A199" s="152"/>
      <c r="B199" s="153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</row>
    <row r="200" s="55" customFormat="true" ht="26.1" hidden="false" customHeight="true" outlineLevel="0" collapsed="false">
      <c r="A200" s="152"/>
      <c r="B200" s="153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</row>
    <row r="201" s="55" customFormat="true" ht="26.1" hidden="false" customHeight="true" outlineLevel="0" collapsed="false">
      <c r="A201" s="152"/>
      <c r="B201" s="152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</row>
    <row r="202" s="10" customFormat="true" ht="26.1" hidden="false" customHeight="true" outlineLevel="0" collapsed="false">
      <c r="A202" s="152"/>
      <c r="B202" s="152"/>
      <c r="Q202" s="55"/>
      <c r="R202" s="55"/>
    </row>
    <row r="203" s="55" customFormat="true" ht="26.1" hidden="false" customHeight="true" outlineLevel="0" collapsed="false">
      <c r="A203" s="152"/>
      <c r="B203" s="152"/>
      <c r="C203" s="10"/>
      <c r="D203" s="10"/>
      <c r="E203" s="10"/>
      <c r="F203" s="10"/>
      <c r="G203" s="10"/>
      <c r="H203" s="10"/>
      <c r="I203" s="10"/>
      <c r="J203" s="10"/>
      <c r="Q203" s="10"/>
      <c r="R203" s="10"/>
    </row>
    <row r="204" s="55" customFormat="true" ht="49.5" hidden="false" customHeight="true" outlineLevel="0" collapsed="false">
      <c r="A204" s="152"/>
      <c r="B204" s="152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</row>
    <row r="205" s="55" customFormat="true" ht="29.25" hidden="false" customHeight="true" outlineLevel="0" collapsed="false">
      <c r="A205" s="152"/>
      <c r="B205" s="152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</row>
    <row r="206" s="10" customFormat="true" ht="26.1" hidden="false" customHeight="true" outlineLevel="0" collapsed="false">
      <c r="A206" s="152"/>
      <c r="B206" s="152"/>
      <c r="K206" s="55"/>
      <c r="L206" s="55"/>
      <c r="M206" s="55"/>
      <c r="N206" s="55"/>
      <c r="O206" s="55"/>
      <c r="P206" s="55"/>
      <c r="Q206" s="55"/>
      <c r="R206" s="55"/>
    </row>
    <row r="207" s="10" customFormat="true" ht="26.1" hidden="false" customHeight="true" outlineLevel="0" collapsed="false">
      <c r="A207" s="152"/>
      <c r="B207" s="153"/>
      <c r="K207" s="55"/>
      <c r="L207" s="55"/>
      <c r="M207" s="55"/>
      <c r="N207" s="55"/>
      <c r="O207" s="55"/>
      <c r="P207" s="55"/>
    </row>
    <row r="208" s="10" customFormat="true" ht="26.1" hidden="false" customHeight="true" outlineLevel="0" collapsed="false">
      <c r="A208" s="152"/>
      <c r="B208" s="152"/>
      <c r="K208" s="55"/>
      <c r="L208" s="55"/>
      <c r="M208" s="55"/>
      <c r="N208" s="55"/>
      <c r="O208" s="55"/>
      <c r="P208" s="55"/>
      <c r="Q208" s="55"/>
      <c r="R208" s="55"/>
    </row>
    <row r="209" s="10" customFormat="true" ht="26.1" hidden="false" customHeight="true" outlineLevel="0" collapsed="false">
      <c r="A209" s="152"/>
      <c r="B209" s="152"/>
      <c r="K209" s="55"/>
      <c r="L209" s="55"/>
      <c r="M209" s="55"/>
      <c r="N209" s="55"/>
      <c r="O209" s="55"/>
      <c r="P209" s="55"/>
      <c r="Q209" s="55"/>
      <c r="R209" s="55"/>
    </row>
    <row r="210" s="10" customFormat="true" ht="26.1" hidden="false" customHeight="true" outlineLevel="0" collapsed="false">
      <c r="A210" s="152"/>
      <c r="B210" s="153"/>
      <c r="K210" s="55"/>
      <c r="L210" s="55"/>
      <c r="M210" s="55"/>
      <c r="N210" s="55"/>
      <c r="O210" s="55"/>
      <c r="P210" s="55"/>
    </row>
    <row r="211" s="10" customFormat="true" ht="26.1" hidden="false" customHeight="true" outlineLevel="0" collapsed="false">
      <c r="A211" s="152"/>
      <c r="B211" s="153"/>
      <c r="Q211" s="55"/>
      <c r="R211" s="55"/>
    </row>
    <row r="212" s="55" customFormat="true" ht="26.1" hidden="false" customHeight="true" outlineLevel="0" collapsed="false">
      <c r="A212" s="152"/>
      <c r="B212" s="153"/>
      <c r="C212" s="10"/>
      <c r="D212" s="10"/>
      <c r="E212" s="10"/>
      <c r="F212" s="10"/>
      <c r="G212" s="10"/>
      <c r="H212" s="10"/>
      <c r="I212" s="10"/>
      <c r="J212" s="10"/>
      <c r="K212" s="165" t="e">
        <f aca="false">#REF!</f>
        <v>#REF!</v>
      </c>
    </row>
    <row r="213" s="55" customFormat="true" ht="26.1" hidden="false" customHeight="true" outlineLevel="0" collapsed="false">
      <c r="A213" s="152"/>
      <c r="B213" s="153"/>
      <c r="C213" s="10"/>
      <c r="D213" s="10"/>
      <c r="E213" s="10"/>
      <c r="F213" s="10"/>
      <c r="G213" s="10"/>
      <c r="H213" s="10"/>
      <c r="I213" s="10"/>
      <c r="J213" s="10"/>
      <c r="Q213" s="10"/>
      <c r="R213" s="10"/>
    </row>
    <row r="214" s="10" customFormat="true" ht="26.1" hidden="false" customHeight="true" outlineLevel="0" collapsed="false">
      <c r="A214" s="152"/>
      <c r="B214" s="153"/>
      <c r="K214" s="111"/>
      <c r="L214" s="111"/>
      <c r="M214" s="111"/>
      <c r="N214" s="111"/>
      <c r="O214" s="111"/>
      <c r="P214" s="111"/>
      <c r="Q214" s="55"/>
      <c r="R214" s="55"/>
    </row>
    <row r="215" s="55" customFormat="true" ht="26.1" hidden="false" customHeight="true" outlineLevel="0" collapsed="false">
      <c r="A215" s="152"/>
      <c r="B215" s="152"/>
      <c r="C215" s="10"/>
      <c r="D215" s="10"/>
      <c r="E215" s="10"/>
      <c r="F215" s="10"/>
      <c r="G215" s="10"/>
      <c r="H215" s="10"/>
      <c r="I215" s="10"/>
      <c r="J215" s="10"/>
    </row>
    <row r="216" s="55" customFormat="true" ht="26.1" hidden="false" customHeight="true" outlineLevel="0" collapsed="false">
      <c r="A216" s="152"/>
      <c r="B216" s="153"/>
      <c r="C216" s="10"/>
      <c r="D216" s="10"/>
      <c r="E216" s="10"/>
      <c r="F216" s="10"/>
      <c r="G216" s="10"/>
      <c r="H216" s="10"/>
      <c r="I216" s="10"/>
      <c r="J216" s="10"/>
      <c r="Q216" s="10"/>
      <c r="R216" s="10"/>
    </row>
    <row r="217" s="55" customFormat="true" ht="26.1" hidden="false" customHeight="true" outlineLevel="0" collapsed="false">
      <c r="A217" s="152"/>
      <c r="B217" s="153"/>
      <c r="C217" s="10"/>
      <c r="D217" s="10"/>
      <c r="E217" s="10"/>
      <c r="F217" s="10"/>
      <c r="G217" s="10"/>
      <c r="H217" s="10"/>
      <c r="I217" s="10"/>
      <c r="J217" s="10"/>
    </row>
    <row r="218" s="55" customFormat="true" ht="26.1" hidden="false" customHeight="true" outlineLevel="0" collapsed="false">
      <c r="A218" s="158"/>
      <c r="B218" s="158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</row>
    <row r="219" s="55" customFormat="true" ht="26.1" hidden="false" customHeight="true" outlineLevel="0" collapsed="false">
      <c r="A219" s="152"/>
      <c r="B219" s="153"/>
      <c r="C219" s="10"/>
      <c r="D219" s="10"/>
      <c r="E219" s="10"/>
      <c r="F219" s="10"/>
      <c r="G219" s="10"/>
      <c r="H219" s="10"/>
      <c r="I219" s="10"/>
      <c r="J219" s="10"/>
      <c r="Q219" s="10"/>
      <c r="R219" s="10"/>
    </row>
    <row r="220" s="55" customFormat="true" ht="26.1" hidden="false" customHeight="true" outlineLevel="0" collapsed="false">
      <c r="A220" s="152"/>
      <c r="B220" s="153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</row>
    <row r="221" s="55" customFormat="true" ht="26.1" hidden="false" customHeight="true" outlineLevel="0" collapsed="false">
      <c r="A221" s="152"/>
      <c r="B221" s="153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</row>
    <row r="222" s="10" customFormat="true" ht="26.1" hidden="false" customHeight="true" outlineLevel="0" collapsed="false">
      <c r="A222" s="152"/>
      <c r="B222" s="152"/>
      <c r="Q222" s="55"/>
      <c r="R222" s="55"/>
    </row>
    <row r="223" s="55" customFormat="true" ht="26.1" hidden="false" customHeight="true" outlineLevel="0" collapsed="false">
      <c r="A223" s="152"/>
      <c r="B223" s="153"/>
      <c r="C223" s="10"/>
      <c r="D223" s="10"/>
      <c r="E223" s="10"/>
      <c r="F223" s="10"/>
      <c r="G223" s="10"/>
      <c r="H223" s="10"/>
      <c r="I223" s="10"/>
      <c r="J223" s="10"/>
    </row>
    <row r="224" s="10" customFormat="true" ht="26.1" hidden="false" customHeight="true" outlineLevel="0" collapsed="false">
      <c r="A224" s="152"/>
      <c r="B224" s="152"/>
    </row>
    <row r="225" s="55" customFormat="true" ht="26.1" hidden="false" customHeight="true" outlineLevel="0" collapsed="false">
      <c r="A225" s="152"/>
      <c r="B225" s="152"/>
      <c r="C225" s="10"/>
      <c r="D225" s="10"/>
      <c r="E225" s="10"/>
      <c r="F225" s="10"/>
      <c r="G225" s="10"/>
      <c r="H225" s="10"/>
      <c r="I225" s="10"/>
      <c r="J225" s="10"/>
    </row>
    <row r="226" s="55" customFormat="true" ht="26.1" hidden="false" customHeight="true" outlineLevel="0" collapsed="false">
      <c r="A226" s="175"/>
      <c r="B226" s="175"/>
      <c r="C226" s="10"/>
      <c r="D226" s="10"/>
      <c r="E226" s="10"/>
      <c r="F226" s="10"/>
      <c r="G226" s="10"/>
      <c r="H226" s="10"/>
      <c r="I226" s="10"/>
      <c r="J226" s="10"/>
      <c r="Q226" s="160"/>
      <c r="R226" s="160"/>
    </row>
    <row r="227" s="111" customFormat="true" ht="26.1" hidden="false" customHeight="true" outlineLevel="0" collapsed="false">
      <c r="A227" s="175"/>
      <c r="B227" s="176"/>
      <c r="C227" s="10"/>
      <c r="D227" s="10"/>
      <c r="E227" s="10"/>
      <c r="F227" s="10"/>
      <c r="G227" s="10"/>
      <c r="H227" s="10"/>
      <c r="I227" s="10"/>
      <c r="J227" s="10"/>
      <c r="K227" s="55"/>
      <c r="L227" s="55"/>
      <c r="M227" s="55"/>
      <c r="N227" s="55"/>
      <c r="O227" s="55"/>
      <c r="P227" s="55"/>
      <c r="Q227" s="55"/>
      <c r="R227" s="55"/>
    </row>
    <row r="228" s="55" customFormat="true" ht="26.1" hidden="false" customHeight="true" outlineLevel="0" collapsed="false">
      <c r="A228" s="175"/>
      <c r="B228" s="175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</row>
    <row r="229" s="55" customFormat="true" ht="26.1" hidden="false" customHeight="true" outlineLevel="0" collapsed="false">
      <c r="A229" s="175"/>
      <c r="B229" s="176"/>
      <c r="C229" s="10"/>
      <c r="D229" s="10"/>
      <c r="E229" s="10"/>
      <c r="F229" s="10"/>
      <c r="G229" s="10"/>
      <c r="H229" s="10"/>
      <c r="I229" s="10"/>
      <c r="J229" s="10"/>
    </row>
    <row r="230" s="55" customFormat="true" ht="26.1" hidden="false" customHeight="true" outlineLevel="0" collapsed="false">
      <c r="A230" s="175"/>
      <c r="B230" s="176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</row>
    <row r="231" s="55" customFormat="true" ht="26.1" hidden="false" customHeight="true" outlineLevel="0" collapsed="false">
      <c r="A231" s="175"/>
      <c r="B231" s="176"/>
      <c r="C231" s="10"/>
      <c r="D231" s="10"/>
      <c r="E231" s="10"/>
      <c r="F231" s="10"/>
      <c r="G231" s="10"/>
      <c r="H231" s="10"/>
      <c r="I231" s="10"/>
      <c r="J231" s="10"/>
      <c r="Q231" s="10"/>
      <c r="R231" s="10"/>
    </row>
    <row r="232" s="10" customFormat="true" ht="26.1" hidden="false" customHeight="true" outlineLevel="0" collapsed="false">
      <c r="A232" s="175"/>
      <c r="B232" s="175"/>
      <c r="K232" s="55"/>
      <c r="L232" s="55"/>
      <c r="M232" s="55"/>
      <c r="N232" s="55"/>
      <c r="O232" s="55"/>
      <c r="P232" s="55"/>
    </row>
    <row r="233" s="10" customFormat="true" ht="26.1" hidden="false" customHeight="true" outlineLevel="0" collapsed="false">
      <c r="A233" s="175"/>
      <c r="B233" s="176"/>
    </row>
    <row r="234" s="55" customFormat="true" ht="26.1" hidden="false" customHeight="true" outlineLevel="0" collapsed="false">
      <c r="A234" s="175"/>
      <c r="B234" s="175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</row>
    <row r="235" s="10" customFormat="true" ht="26.1" hidden="false" customHeight="true" outlineLevel="0" collapsed="false">
      <c r="A235" s="175"/>
      <c r="B235" s="176"/>
    </row>
    <row r="236" s="55" customFormat="true" ht="26.1" hidden="false" customHeight="true" outlineLevel="0" collapsed="false">
      <c r="A236" s="175"/>
      <c r="B236" s="176"/>
      <c r="C236" s="10"/>
      <c r="D236" s="10"/>
      <c r="E236" s="10"/>
      <c r="F236" s="10"/>
      <c r="G236" s="10"/>
      <c r="H236" s="10"/>
      <c r="I236" s="10"/>
      <c r="J236" s="10"/>
    </row>
    <row r="237" s="55" customFormat="true" ht="26.1" hidden="false" customHeight="true" outlineLevel="0" collapsed="false">
      <c r="A237" s="175"/>
      <c r="B237" s="175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</row>
    <row r="238" s="10" customFormat="true" ht="26.1" hidden="false" customHeight="true" outlineLevel="0" collapsed="false">
      <c r="A238" s="175"/>
      <c r="B238" s="175"/>
      <c r="K238" s="55"/>
      <c r="L238" s="55"/>
      <c r="M238" s="55"/>
      <c r="N238" s="55"/>
      <c r="O238" s="55"/>
      <c r="P238" s="55"/>
      <c r="Q238" s="55"/>
      <c r="R238" s="55"/>
    </row>
    <row r="239" s="55" customFormat="true" ht="26.1" hidden="false" customHeight="true" outlineLevel="0" collapsed="false">
      <c r="A239" s="175"/>
      <c r="B239" s="175"/>
      <c r="C239" s="10"/>
      <c r="D239" s="10"/>
      <c r="E239" s="10"/>
      <c r="F239" s="10"/>
      <c r="G239" s="10"/>
      <c r="H239" s="10"/>
      <c r="I239" s="10"/>
      <c r="J239" s="10"/>
      <c r="Q239" s="58"/>
      <c r="R239" s="58"/>
    </row>
    <row r="240" s="10" customFormat="true" ht="26.1" hidden="false" customHeight="true" outlineLevel="0" collapsed="false">
      <c r="A240" s="175"/>
      <c r="B240" s="176"/>
      <c r="Q240" s="55"/>
      <c r="R240" s="55"/>
    </row>
    <row r="241" s="55" customFormat="true" ht="36.75" hidden="false" customHeight="true" outlineLevel="0" collapsed="false">
      <c r="A241" s="175"/>
      <c r="B241" s="175"/>
      <c r="C241" s="10"/>
      <c r="D241" s="10"/>
      <c r="E241" s="10"/>
      <c r="F241" s="10"/>
      <c r="G241" s="10"/>
      <c r="H241" s="10"/>
      <c r="I241" s="10"/>
      <c r="J241" s="10"/>
      <c r="Q241" s="10"/>
      <c r="R241" s="10"/>
    </row>
    <row r="242" s="55" customFormat="true" ht="26.1" hidden="false" customHeight="true" outlineLevel="0" collapsed="false">
      <c r="A242" s="177"/>
      <c r="B242" s="178"/>
      <c r="C242" s="10"/>
      <c r="D242" s="10"/>
      <c r="E242" s="10"/>
      <c r="F242" s="10"/>
      <c r="G242" s="10"/>
      <c r="H242" s="10"/>
      <c r="I242" s="10"/>
      <c r="J242" s="10"/>
    </row>
    <row r="243" s="10" customFormat="true" ht="26.1" hidden="false" customHeight="true" outlineLevel="0" collapsed="false">
      <c r="A243" s="179"/>
      <c r="B243" s="180"/>
      <c r="Q243" s="55"/>
      <c r="R243" s="55"/>
    </row>
    <row r="244" s="10" customFormat="true" ht="26.1" hidden="false" customHeight="true" outlineLevel="0" collapsed="false">
      <c r="A244" s="179"/>
      <c r="B244" s="179"/>
      <c r="K244" s="55"/>
      <c r="L244" s="55"/>
      <c r="M244" s="55"/>
      <c r="N244" s="55"/>
      <c r="O244" s="55"/>
      <c r="P244" s="55"/>
    </row>
    <row r="245" s="10" customFormat="true" ht="26.1" hidden="false" customHeight="true" outlineLevel="0" collapsed="false">
      <c r="A245" s="175"/>
      <c r="B245" s="176"/>
      <c r="K245" s="55"/>
      <c r="L245" s="55"/>
      <c r="M245" s="55"/>
      <c r="N245" s="55"/>
      <c r="O245" s="55"/>
      <c r="P245" s="55"/>
      <c r="Q245" s="55"/>
      <c r="R245" s="55"/>
    </row>
    <row r="246" s="55" customFormat="true" ht="26.1" hidden="false" customHeight="true" outlineLevel="0" collapsed="false">
      <c r="A246" s="175"/>
      <c r="B246" s="176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</row>
    <row r="247" s="55" customFormat="true" ht="26.1" hidden="false" customHeight="true" outlineLevel="0" collapsed="false">
      <c r="A247" s="175"/>
      <c r="B247" s="175"/>
      <c r="C247" s="10"/>
      <c r="D247" s="10"/>
      <c r="E247" s="10"/>
      <c r="F247" s="10"/>
      <c r="G247" s="10"/>
      <c r="H247" s="10"/>
      <c r="I247" s="10"/>
      <c r="J247" s="10"/>
    </row>
    <row r="248" s="160" customFormat="true" ht="26.1" hidden="false" customHeight="true" outlineLevel="0" collapsed="false">
      <c r="A248" s="181"/>
      <c r="B248" s="182"/>
      <c r="C248" s="10"/>
      <c r="D248" s="10"/>
      <c r="E248" s="10"/>
      <c r="F248" s="10"/>
      <c r="G248" s="10"/>
      <c r="H248" s="10"/>
      <c r="I248" s="10"/>
      <c r="J248" s="10"/>
      <c r="K248" s="55"/>
      <c r="L248" s="55"/>
      <c r="M248" s="55"/>
      <c r="N248" s="55"/>
      <c r="O248" s="55"/>
      <c r="P248" s="55"/>
      <c r="Q248" s="55"/>
      <c r="R248" s="55"/>
    </row>
    <row r="249" s="55" customFormat="true" ht="26.1" hidden="false" customHeight="true" outlineLevel="0" collapsed="false">
      <c r="A249" s="170"/>
      <c r="B249" s="171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</row>
    <row r="250" s="55" customFormat="true" ht="26.1" hidden="false" customHeight="true" outlineLevel="0" collapsed="false">
      <c r="A250" s="170"/>
      <c r="B250" s="170"/>
      <c r="C250" s="10"/>
      <c r="D250" s="10"/>
      <c r="E250" s="10"/>
      <c r="F250" s="10"/>
      <c r="G250" s="10"/>
      <c r="H250" s="10"/>
      <c r="I250" s="10"/>
      <c r="J250" s="10"/>
      <c r="Q250" s="10"/>
      <c r="R250" s="10"/>
    </row>
    <row r="251" s="10" customFormat="true" ht="26.1" hidden="false" customHeight="true" outlineLevel="0" collapsed="false">
      <c r="A251" s="183"/>
      <c r="B251" s="184"/>
      <c r="K251" s="55"/>
      <c r="L251" s="55"/>
      <c r="M251" s="55"/>
      <c r="N251" s="55"/>
      <c r="O251" s="55"/>
      <c r="P251" s="55"/>
    </row>
    <row r="252" s="55" customFormat="true" ht="26.1" hidden="false" customHeight="true" outlineLevel="0" collapsed="false">
      <c r="A252" s="173"/>
      <c r="B252" s="174"/>
      <c r="C252" s="10"/>
      <c r="D252" s="10"/>
      <c r="E252" s="10"/>
      <c r="F252" s="10"/>
      <c r="G252" s="10"/>
      <c r="H252" s="10"/>
      <c r="I252" s="10"/>
      <c r="J252" s="10"/>
    </row>
    <row r="253" s="10" customFormat="true" ht="26.1" hidden="false" customHeight="true" outlineLevel="0" collapsed="false">
      <c r="A253" s="173"/>
      <c r="B253" s="173"/>
      <c r="K253" s="55"/>
      <c r="L253" s="55"/>
      <c r="M253" s="55"/>
      <c r="N253" s="55"/>
      <c r="O253" s="55"/>
      <c r="P253" s="55"/>
    </row>
    <row r="254" s="55" customFormat="true" ht="26.1" hidden="false" customHeight="true" outlineLevel="0" collapsed="false">
      <c r="A254" s="161"/>
      <c r="B254" s="162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</row>
    <row r="255" s="10" customFormat="true" ht="26.1" hidden="false" customHeight="true" outlineLevel="0" collapsed="false">
      <c r="A255" s="152"/>
      <c r="B255" s="153"/>
      <c r="K255" s="55"/>
      <c r="L255" s="55"/>
      <c r="M255" s="55"/>
      <c r="N255" s="55"/>
      <c r="O255" s="55"/>
      <c r="P255" s="55"/>
      <c r="Q255" s="55"/>
      <c r="R255" s="55"/>
    </row>
    <row r="256" s="55" customFormat="true" ht="31.5" hidden="false" customHeight="true" outlineLevel="0" collapsed="false">
      <c r="A256" s="152"/>
      <c r="B256" s="153"/>
      <c r="C256" s="10"/>
      <c r="D256" s="10"/>
      <c r="E256" s="10"/>
      <c r="F256" s="10"/>
      <c r="G256" s="10"/>
      <c r="H256" s="10"/>
      <c r="I256" s="10"/>
      <c r="J256" s="10"/>
      <c r="K256" s="160"/>
      <c r="L256" s="160"/>
      <c r="M256" s="160"/>
      <c r="N256" s="160"/>
      <c r="O256" s="160"/>
      <c r="P256" s="160"/>
      <c r="Q256" s="10"/>
      <c r="R256" s="10"/>
    </row>
    <row r="257" s="55" customFormat="true" ht="26.1" hidden="false" customHeight="true" outlineLevel="0" collapsed="false">
      <c r="A257" s="152"/>
      <c r="B257" s="153"/>
      <c r="C257" s="10"/>
      <c r="D257" s="10"/>
      <c r="E257" s="10"/>
      <c r="F257" s="10"/>
      <c r="G257" s="10"/>
      <c r="H257" s="10"/>
      <c r="I257" s="10"/>
      <c r="J257" s="10"/>
      <c r="Q257" s="10"/>
      <c r="R257" s="10"/>
    </row>
    <row r="258" s="10" customFormat="true" ht="26.1" hidden="false" customHeight="true" outlineLevel="0" collapsed="false">
      <c r="A258" s="152"/>
      <c r="B258" s="152"/>
      <c r="Q258" s="55"/>
      <c r="R258" s="55"/>
    </row>
    <row r="259" s="55" customFormat="true" ht="26.1" hidden="false" customHeight="true" outlineLevel="0" collapsed="false">
      <c r="A259" s="152"/>
      <c r="B259" s="153"/>
      <c r="C259" s="10"/>
      <c r="D259" s="10"/>
      <c r="E259" s="10"/>
      <c r="F259" s="10"/>
      <c r="G259" s="10"/>
      <c r="H259" s="10"/>
      <c r="I259" s="10"/>
      <c r="J259" s="10"/>
    </row>
    <row r="260" s="58" customFormat="true" ht="42.75" hidden="false" customHeight="true" outlineLevel="0" collapsed="false">
      <c r="A260" s="161"/>
      <c r="B260" s="161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55"/>
      <c r="R260" s="55"/>
    </row>
    <row r="261" s="10" customFormat="true" ht="42.75" hidden="false" customHeight="true" outlineLevel="0" collapsed="false">
      <c r="A261" s="152"/>
      <c r="B261" s="153"/>
    </row>
    <row r="262" s="55" customFormat="true" ht="26.1" hidden="false" customHeight="true" outlineLevel="0" collapsed="false">
      <c r="A262" s="152"/>
      <c r="B262" s="152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</row>
    <row r="263" s="10" customFormat="true" ht="26.1" hidden="false" customHeight="true" outlineLevel="0" collapsed="false">
      <c r="A263" s="152"/>
      <c r="B263" s="153"/>
    </row>
    <row r="264" s="55" customFormat="true" ht="26.1" hidden="false" customHeight="true" outlineLevel="0" collapsed="false">
      <c r="A264" s="152"/>
      <c r="B264" s="152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</row>
    <row r="265" s="55" customFormat="true" ht="26.1" hidden="false" customHeight="true" outlineLevel="0" collapsed="false">
      <c r="A265" s="152"/>
      <c r="B265" s="152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</row>
    <row r="266" s="10" customFormat="true" ht="26.1" hidden="false" customHeight="true" outlineLevel="0" collapsed="false">
      <c r="A266" s="152"/>
      <c r="B266" s="152"/>
      <c r="K266" s="55"/>
      <c r="L266" s="55"/>
      <c r="M266" s="55"/>
      <c r="N266" s="55"/>
      <c r="O266" s="55"/>
      <c r="P266" s="55"/>
    </row>
    <row r="267" s="55" customFormat="true" ht="26.1" hidden="false" customHeight="true" outlineLevel="0" collapsed="false">
      <c r="A267" s="152"/>
      <c r="B267" s="152"/>
      <c r="C267" s="10"/>
      <c r="D267" s="10"/>
      <c r="E267" s="10"/>
      <c r="F267" s="10"/>
      <c r="G267" s="10"/>
      <c r="H267" s="10"/>
      <c r="I267" s="10"/>
      <c r="J267" s="10"/>
      <c r="Q267" s="10"/>
      <c r="R267" s="10"/>
    </row>
    <row r="268" s="55" customFormat="true" ht="26.1" hidden="false" customHeight="true" outlineLevel="0" collapsed="false">
      <c r="A268" s="152"/>
      <c r="B268" s="152"/>
      <c r="C268" s="10"/>
      <c r="D268" s="10"/>
      <c r="E268" s="10"/>
      <c r="F268" s="10"/>
      <c r="G268" s="10"/>
      <c r="H268" s="10"/>
      <c r="I268" s="10"/>
      <c r="J268" s="10"/>
    </row>
    <row r="269" s="55" customFormat="true" ht="36" hidden="false" customHeight="true" outlineLevel="0" collapsed="false">
      <c r="A269" s="152"/>
      <c r="B269" s="152"/>
      <c r="C269" s="10"/>
      <c r="D269" s="10"/>
      <c r="E269" s="10"/>
      <c r="F269" s="10"/>
      <c r="G269" s="10"/>
      <c r="H269" s="10"/>
      <c r="I269" s="10"/>
      <c r="J269" s="10"/>
      <c r="K269" s="58"/>
      <c r="L269" s="58"/>
      <c r="M269" s="58"/>
      <c r="N269" s="58"/>
      <c r="O269" s="58"/>
      <c r="P269" s="58"/>
      <c r="Q269" s="10"/>
      <c r="R269" s="10"/>
    </row>
    <row r="270" s="55" customFormat="true" ht="26.1" hidden="false" customHeight="true" outlineLevel="0" collapsed="false">
      <c r="A270" s="152"/>
      <c r="B270" s="153"/>
      <c r="C270" s="10"/>
      <c r="D270" s="10"/>
      <c r="E270" s="10"/>
      <c r="F270" s="10"/>
      <c r="G270" s="10"/>
      <c r="H270" s="10"/>
      <c r="I270" s="10"/>
      <c r="J270" s="10"/>
    </row>
    <row r="271" s="10" customFormat="true" ht="26.1" hidden="false" customHeight="true" outlineLevel="0" collapsed="false">
      <c r="A271" s="152"/>
      <c r="B271" s="153"/>
      <c r="Q271" s="55"/>
      <c r="R271" s="55"/>
    </row>
    <row r="272" s="55" customFormat="true" ht="26.1" hidden="false" customHeight="true" outlineLevel="0" collapsed="false">
      <c r="A272" s="161"/>
      <c r="B272" s="162"/>
      <c r="C272" s="10"/>
      <c r="D272" s="10"/>
      <c r="E272" s="10"/>
      <c r="F272" s="10"/>
      <c r="G272" s="10"/>
      <c r="H272" s="10"/>
      <c r="I272" s="10"/>
      <c r="J272" s="10"/>
      <c r="Q272" s="10"/>
      <c r="R272" s="10"/>
    </row>
    <row r="273" s="10" customFormat="true" ht="26.1" hidden="false" customHeight="true" outlineLevel="0" collapsed="false">
      <c r="A273" s="161"/>
      <c r="B273" s="162"/>
      <c r="K273" s="55"/>
      <c r="L273" s="55"/>
      <c r="M273" s="55"/>
      <c r="N273" s="55"/>
      <c r="O273" s="55"/>
      <c r="P273" s="55"/>
      <c r="Q273" s="55"/>
      <c r="R273" s="55"/>
    </row>
    <row r="274" s="55" customFormat="true" ht="37.5" hidden="false" customHeight="true" outlineLevel="0" collapsed="false">
      <c r="A274" s="161"/>
      <c r="B274" s="162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</row>
    <row r="275" s="10" customFormat="true" ht="42" hidden="false" customHeight="true" outlineLevel="0" collapsed="false">
      <c r="A275" s="161"/>
      <c r="B275" s="161"/>
      <c r="K275" s="55"/>
      <c r="L275" s="55"/>
      <c r="M275" s="55"/>
      <c r="N275" s="55"/>
      <c r="O275" s="55"/>
      <c r="P275" s="55"/>
      <c r="Q275" s="55"/>
      <c r="R275" s="55"/>
    </row>
    <row r="276" s="55" customFormat="true" ht="45" hidden="false" customHeight="true" outlineLevel="0" collapsed="false">
      <c r="A276" s="161"/>
      <c r="B276" s="162"/>
      <c r="C276" s="10"/>
      <c r="D276" s="10"/>
      <c r="E276" s="10"/>
      <c r="F276" s="10"/>
      <c r="G276" s="10"/>
      <c r="H276" s="10"/>
      <c r="I276" s="10"/>
      <c r="J276" s="10"/>
      <c r="Q276" s="10"/>
      <c r="R276" s="10"/>
    </row>
    <row r="277" s="10" customFormat="true" ht="32.25" hidden="false" customHeight="true" outlineLevel="0" collapsed="false">
      <c r="A277" s="161"/>
      <c r="B277" s="162"/>
      <c r="K277" s="55"/>
      <c r="L277" s="55"/>
      <c r="M277" s="55"/>
      <c r="N277" s="55"/>
      <c r="O277" s="55"/>
      <c r="P277" s="55"/>
    </row>
    <row r="278" s="10" customFormat="true" ht="26.1" hidden="false" customHeight="true" outlineLevel="0" collapsed="false">
      <c r="A278" s="185"/>
      <c r="B278" s="185"/>
      <c r="K278" s="55"/>
      <c r="L278" s="55"/>
      <c r="M278" s="55"/>
      <c r="N278" s="55"/>
      <c r="O278" s="55"/>
      <c r="P278" s="55"/>
    </row>
    <row r="279" s="10" customFormat="true" ht="26.1" hidden="false" customHeight="true" outlineLevel="0" collapsed="false">
      <c r="A279" s="185"/>
      <c r="B279" s="186"/>
      <c r="K279" s="55"/>
      <c r="L279" s="55"/>
      <c r="M279" s="55"/>
      <c r="N279" s="55"/>
      <c r="O279" s="55"/>
      <c r="P279" s="55"/>
      <c r="Q279" s="55"/>
      <c r="R279" s="55"/>
    </row>
    <row r="280" s="10" customFormat="true" ht="26.1" hidden="false" customHeight="true" outlineLevel="0" collapsed="false">
      <c r="A280" s="161"/>
      <c r="B280" s="162"/>
      <c r="Q280" s="55"/>
      <c r="R280" s="55"/>
    </row>
    <row r="281" s="10" customFormat="true" ht="26.1" hidden="false" customHeight="true" outlineLevel="0" collapsed="false">
      <c r="A281" s="161"/>
      <c r="B281" s="162"/>
      <c r="Q281" s="55"/>
      <c r="R281" s="55"/>
    </row>
    <row r="282" s="10" customFormat="true" ht="26.1" hidden="false" customHeight="true" outlineLevel="0" collapsed="false">
      <c r="A282" s="161"/>
      <c r="B282" s="162"/>
      <c r="K282" s="55"/>
      <c r="L282" s="55"/>
      <c r="M282" s="55"/>
      <c r="N282" s="55"/>
      <c r="O282" s="55"/>
      <c r="P282" s="55"/>
      <c r="Q282" s="55"/>
      <c r="R282" s="55"/>
    </row>
    <row r="283" s="55" customFormat="true" ht="26.1" hidden="false" customHeight="true" outlineLevel="0" collapsed="false">
      <c r="A283" s="161"/>
      <c r="B283" s="162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</row>
    <row r="284" s="55" customFormat="true" ht="26.1" hidden="false" customHeight="true" outlineLevel="0" collapsed="false">
      <c r="A284" s="161"/>
      <c r="B284" s="161"/>
      <c r="C284" s="10"/>
      <c r="D284" s="10"/>
      <c r="E284" s="10"/>
      <c r="F284" s="10"/>
      <c r="G284" s="10"/>
      <c r="H284" s="10"/>
      <c r="I284" s="10"/>
      <c r="J284" s="10"/>
    </row>
    <row r="285" s="55" customFormat="true" ht="26.1" hidden="false" customHeight="true" outlineLevel="0" collapsed="false">
      <c r="A285" s="161"/>
      <c r="B285" s="161"/>
      <c r="C285" s="10"/>
      <c r="D285" s="10"/>
      <c r="E285" s="10"/>
      <c r="F285" s="10"/>
      <c r="G285" s="10"/>
      <c r="H285" s="10"/>
      <c r="I285" s="10"/>
      <c r="J285" s="10"/>
      <c r="K285" s="165" t="e">
        <f aca="false">#REF!</f>
        <v>#REF!</v>
      </c>
    </row>
    <row r="286" s="55" customFormat="true" ht="26.1" hidden="false" customHeight="true" outlineLevel="0" collapsed="false">
      <c r="A286" s="161"/>
      <c r="B286" s="162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</row>
    <row r="287" s="55" customFormat="true" ht="26.1" hidden="false" customHeight="true" outlineLevel="0" collapsed="false">
      <c r="A287" s="161"/>
      <c r="B287" s="161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</row>
    <row r="288" s="10" customFormat="true" ht="26.1" hidden="false" customHeight="true" outlineLevel="0" collapsed="false">
      <c r="A288" s="161"/>
      <c r="B288" s="162"/>
      <c r="K288" s="55"/>
      <c r="L288" s="55"/>
      <c r="M288" s="55"/>
      <c r="N288" s="55"/>
      <c r="O288" s="55"/>
      <c r="P288" s="55"/>
    </row>
    <row r="289" s="55" customFormat="true" ht="26.1" hidden="false" customHeight="true" outlineLevel="0" collapsed="false">
      <c r="A289" s="161"/>
      <c r="B289" s="162"/>
      <c r="C289" s="10"/>
      <c r="D289" s="10"/>
      <c r="E289" s="10"/>
      <c r="F289" s="10"/>
      <c r="G289" s="10"/>
      <c r="H289" s="10"/>
      <c r="I289" s="10"/>
      <c r="J289" s="10"/>
      <c r="Q289" s="10"/>
      <c r="R289" s="10"/>
    </row>
    <row r="290" s="55" customFormat="true" ht="35.25" hidden="false" customHeight="true" outlineLevel="0" collapsed="false">
      <c r="A290" s="161"/>
      <c r="B290" s="161"/>
      <c r="C290" s="10"/>
      <c r="D290" s="10"/>
      <c r="E290" s="10"/>
      <c r="F290" s="10"/>
      <c r="G290" s="10"/>
      <c r="H290" s="10"/>
      <c r="I290" s="10"/>
      <c r="J290" s="10"/>
    </row>
    <row r="291" s="10" customFormat="true" ht="26.1" hidden="false" customHeight="true" outlineLevel="0" collapsed="false">
      <c r="A291" s="161"/>
      <c r="B291" s="161"/>
      <c r="Q291" s="55"/>
      <c r="R291" s="55"/>
    </row>
    <row r="292" s="55" customFormat="true" ht="26.1" hidden="false" customHeight="true" outlineLevel="0" collapsed="false">
      <c r="A292" s="161"/>
      <c r="B292" s="162"/>
      <c r="C292" s="10"/>
      <c r="D292" s="10"/>
      <c r="E292" s="10"/>
      <c r="F292" s="10"/>
      <c r="G292" s="10"/>
      <c r="H292" s="10"/>
      <c r="I292" s="10"/>
      <c r="J292" s="10"/>
      <c r="Q292" s="10"/>
      <c r="R292" s="10"/>
    </row>
    <row r="293" s="55" customFormat="true" ht="26.1" hidden="false" customHeight="true" outlineLevel="0" collapsed="false">
      <c r="A293" s="161"/>
      <c r="B293" s="162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</row>
    <row r="294" s="55" customFormat="true" ht="26.1" hidden="false" customHeight="true" outlineLevel="0" collapsed="false">
      <c r="A294" s="161"/>
      <c r="B294" s="162"/>
      <c r="C294" s="10"/>
      <c r="D294" s="10"/>
      <c r="E294" s="10"/>
      <c r="F294" s="10"/>
      <c r="G294" s="10"/>
      <c r="H294" s="10"/>
      <c r="I294" s="10"/>
      <c r="J294" s="10"/>
      <c r="Q294" s="10"/>
      <c r="R294" s="10"/>
    </row>
    <row r="295" s="55" customFormat="true" ht="26.1" hidden="false" customHeight="true" outlineLevel="0" collapsed="false">
      <c r="A295" s="161"/>
      <c r="B295" s="161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</row>
    <row r="296" s="55" customFormat="true" ht="26.1" hidden="false" customHeight="true" outlineLevel="0" collapsed="false">
      <c r="A296" s="161"/>
      <c r="B296" s="162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</row>
    <row r="297" s="10" customFormat="true" ht="26.1" hidden="false" customHeight="true" outlineLevel="0" collapsed="false">
      <c r="A297" s="161"/>
      <c r="B297" s="161"/>
      <c r="Q297" s="55"/>
      <c r="R297" s="55"/>
    </row>
    <row r="298" s="10" customFormat="true" ht="32.25" hidden="false" customHeight="true" outlineLevel="0" collapsed="false">
      <c r="A298" s="161"/>
      <c r="B298" s="162"/>
      <c r="K298" s="55"/>
      <c r="L298" s="55"/>
      <c r="M298" s="55"/>
      <c r="N298" s="55"/>
      <c r="O298" s="55"/>
      <c r="P298" s="55"/>
      <c r="Q298" s="55"/>
      <c r="R298" s="55"/>
    </row>
    <row r="299" s="55" customFormat="true" ht="26.1" hidden="false" customHeight="true" outlineLevel="0" collapsed="false">
      <c r="A299" s="161"/>
      <c r="B299" s="161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</row>
    <row r="300" s="10" customFormat="true" ht="26.1" hidden="false" customHeight="true" outlineLevel="0" collapsed="false">
      <c r="A300" s="161"/>
      <c r="B300" s="161"/>
      <c r="K300" s="55"/>
      <c r="L300" s="55"/>
      <c r="M300" s="55"/>
      <c r="N300" s="55"/>
      <c r="O300" s="55"/>
      <c r="P300" s="55"/>
      <c r="Q300" s="55"/>
      <c r="R300" s="55"/>
    </row>
    <row r="301" s="55" customFormat="true" ht="26.1" hidden="false" customHeight="true" outlineLevel="0" collapsed="false">
      <c r="A301" s="161"/>
      <c r="B301" s="161"/>
      <c r="C301" s="10"/>
      <c r="D301" s="10"/>
      <c r="E301" s="10"/>
      <c r="F301" s="10"/>
      <c r="G301" s="10"/>
      <c r="H301" s="10"/>
      <c r="I301" s="10"/>
      <c r="J301" s="10"/>
    </row>
    <row r="302" s="10" customFormat="true" ht="26.1" hidden="false" customHeight="true" outlineLevel="0" collapsed="false">
      <c r="A302" s="161"/>
      <c r="B302" s="162"/>
      <c r="Q302" s="58"/>
      <c r="R302" s="58"/>
    </row>
    <row r="303" s="55" customFormat="true" ht="26.1" hidden="false" customHeight="true" outlineLevel="0" collapsed="false">
      <c r="A303" s="161"/>
      <c r="B303" s="161"/>
      <c r="C303" s="10"/>
      <c r="D303" s="10"/>
      <c r="E303" s="10"/>
      <c r="F303" s="10"/>
      <c r="G303" s="10"/>
      <c r="H303" s="10"/>
      <c r="I303" s="10"/>
      <c r="J303" s="10"/>
    </row>
    <row r="304" s="10" customFormat="true" ht="26.1" hidden="false" customHeight="true" outlineLevel="0" collapsed="false">
      <c r="A304" s="161"/>
      <c r="B304" s="162"/>
      <c r="K304" s="55"/>
      <c r="L304" s="55"/>
      <c r="M304" s="55"/>
      <c r="N304" s="55"/>
      <c r="O304" s="55"/>
      <c r="P304" s="55"/>
    </row>
    <row r="305" s="55" customFormat="true" ht="26.1" hidden="false" customHeight="true" outlineLevel="0" collapsed="false">
      <c r="A305" s="161"/>
      <c r="B305" s="162"/>
      <c r="C305" s="10"/>
      <c r="D305" s="10"/>
      <c r="E305" s="10"/>
      <c r="F305" s="10"/>
      <c r="G305" s="10"/>
      <c r="H305" s="10"/>
      <c r="I305" s="10"/>
      <c r="J305" s="10"/>
    </row>
    <row r="306" s="55" customFormat="true" ht="30.75" hidden="false" customHeight="true" outlineLevel="0" collapsed="false">
      <c r="A306" s="161"/>
      <c r="B306" s="161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</row>
    <row r="307" s="10" customFormat="true" ht="26.1" hidden="false" customHeight="true" outlineLevel="0" collapsed="false">
      <c r="A307" s="161"/>
      <c r="B307" s="162"/>
      <c r="Q307" s="55"/>
      <c r="R307" s="55"/>
    </row>
    <row r="308" s="55" customFormat="true" ht="26.1" hidden="false" customHeight="true" outlineLevel="0" collapsed="false">
      <c r="A308" s="161"/>
      <c r="B308" s="162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</row>
    <row r="309" s="10" customFormat="true" ht="26.1" hidden="false" customHeight="true" outlineLevel="0" collapsed="false">
      <c r="A309" s="161"/>
      <c r="B309" s="162"/>
      <c r="K309" s="55"/>
      <c r="L309" s="55"/>
      <c r="M309" s="55"/>
      <c r="N309" s="55"/>
      <c r="O309" s="55"/>
      <c r="P309" s="55"/>
    </row>
    <row r="310" s="111" customFormat="true" ht="26.1" hidden="false" customHeight="true" outlineLevel="0" collapsed="false">
      <c r="A310" s="161"/>
      <c r="B310" s="161"/>
      <c r="C310" s="10"/>
      <c r="D310" s="10"/>
      <c r="E310" s="10"/>
      <c r="F310" s="10"/>
      <c r="G310" s="10"/>
      <c r="H310" s="10"/>
      <c r="I310" s="10"/>
      <c r="J310" s="10"/>
      <c r="K310" s="55"/>
      <c r="L310" s="55"/>
      <c r="M310" s="55"/>
      <c r="N310" s="55"/>
      <c r="O310" s="55"/>
      <c r="P310" s="55"/>
      <c r="Q310" s="10"/>
      <c r="R310" s="10"/>
    </row>
    <row r="311" s="10" customFormat="true" ht="26.1" hidden="false" customHeight="true" outlineLevel="0" collapsed="false">
      <c r="A311" s="161"/>
      <c r="B311" s="161"/>
      <c r="K311" s="55"/>
      <c r="L311" s="55"/>
      <c r="M311" s="55"/>
      <c r="N311" s="55"/>
      <c r="O311" s="55"/>
      <c r="P311" s="55"/>
    </row>
    <row r="312" s="55" customFormat="true" ht="26.1" hidden="false" customHeight="true" outlineLevel="0" collapsed="false">
      <c r="A312" s="161"/>
      <c r="B312" s="161"/>
      <c r="C312" s="10"/>
      <c r="D312" s="10"/>
      <c r="E312" s="10"/>
      <c r="F312" s="10"/>
      <c r="G312" s="10"/>
      <c r="H312" s="10"/>
      <c r="I312" s="10"/>
      <c r="J312" s="10"/>
      <c r="Q312" s="160"/>
      <c r="R312" s="160"/>
    </row>
    <row r="313" s="10" customFormat="true" ht="26.1" hidden="false" customHeight="true" outlineLevel="0" collapsed="false">
      <c r="A313" s="161"/>
      <c r="B313" s="162"/>
      <c r="K313" s="55"/>
      <c r="L313" s="55"/>
      <c r="M313" s="55"/>
      <c r="N313" s="55"/>
      <c r="O313" s="55"/>
      <c r="P313" s="55"/>
      <c r="Q313" s="160"/>
      <c r="R313" s="160"/>
    </row>
    <row r="314" s="55" customFormat="true" ht="26.1" hidden="false" customHeight="true" outlineLevel="0" collapsed="false">
      <c r="A314" s="161"/>
      <c r="B314" s="162"/>
      <c r="C314" s="10"/>
      <c r="D314" s="10"/>
      <c r="E314" s="10"/>
      <c r="F314" s="10"/>
      <c r="G314" s="10"/>
      <c r="H314" s="10"/>
      <c r="I314" s="10"/>
      <c r="J314" s="10"/>
      <c r="Q314" s="10"/>
      <c r="R314" s="10"/>
    </row>
    <row r="315" s="10" customFormat="true" ht="26.1" hidden="false" customHeight="true" outlineLevel="0" collapsed="false">
      <c r="A315" s="152"/>
      <c r="B315" s="153"/>
      <c r="K315" s="55"/>
      <c r="L315" s="55"/>
      <c r="M315" s="55"/>
      <c r="N315" s="55"/>
      <c r="O315" s="55"/>
      <c r="P315" s="55"/>
      <c r="Q315" s="55"/>
      <c r="R315" s="55"/>
    </row>
    <row r="316" s="55" customFormat="true" ht="26.1" hidden="false" customHeight="true" outlineLevel="0" collapsed="false">
      <c r="A316" s="152"/>
      <c r="B316" s="153"/>
      <c r="C316" s="10"/>
      <c r="D316" s="10"/>
      <c r="E316" s="10"/>
      <c r="F316" s="10"/>
      <c r="G316" s="10"/>
      <c r="H316" s="10"/>
      <c r="I316" s="10"/>
      <c r="J316" s="10"/>
    </row>
    <row r="317" s="10" customFormat="true" ht="26.1" hidden="false" customHeight="true" outlineLevel="0" collapsed="false">
      <c r="A317" s="152"/>
      <c r="B317" s="153"/>
      <c r="Q317" s="55"/>
      <c r="R317" s="55"/>
    </row>
    <row r="318" s="55" customFormat="true" ht="44.25" hidden="false" customHeight="true" outlineLevel="0" collapsed="false">
      <c r="A318" s="152"/>
      <c r="B318" s="153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</row>
    <row r="319" s="10" customFormat="true" ht="44.25" hidden="false" customHeight="true" outlineLevel="0" collapsed="false">
      <c r="A319" s="187"/>
      <c r="B319" s="188"/>
      <c r="I319" s="189"/>
      <c r="J319" s="189"/>
      <c r="Q319" s="55"/>
      <c r="R319" s="55"/>
    </row>
    <row r="320" s="55" customFormat="true" ht="26.1" hidden="false" customHeight="true" outlineLevel="0" collapsed="false">
      <c r="A320" s="187"/>
      <c r="B320" s="188"/>
      <c r="C320" s="10"/>
      <c r="D320" s="10"/>
      <c r="E320" s="10"/>
      <c r="F320" s="10"/>
      <c r="G320" s="10"/>
      <c r="H320" s="10"/>
      <c r="I320" s="10"/>
      <c r="J320" s="10"/>
    </row>
    <row r="321" s="58" customFormat="true" ht="26.1" hidden="false" customHeight="true" outlineLevel="0" collapsed="false">
      <c r="A321" s="161"/>
      <c r="B321" s="161"/>
      <c r="C321" s="10"/>
      <c r="D321" s="10"/>
      <c r="E321" s="10"/>
      <c r="F321" s="10"/>
      <c r="G321" s="10"/>
      <c r="H321" s="10"/>
      <c r="I321" s="10"/>
      <c r="J321" s="10"/>
      <c r="K321" s="55"/>
      <c r="L321" s="55"/>
      <c r="M321" s="55"/>
      <c r="N321" s="55"/>
      <c r="O321" s="55"/>
      <c r="P321" s="55"/>
      <c r="Q321" s="55"/>
      <c r="R321" s="55"/>
    </row>
    <row r="322" s="55" customFormat="true" ht="26.1" hidden="false" customHeight="true" outlineLevel="0" collapsed="false">
      <c r="A322" s="152"/>
      <c r="B322" s="152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</row>
    <row r="323" s="10" customFormat="true" ht="26.1" hidden="false" customHeight="true" outlineLevel="0" collapsed="false">
      <c r="A323" s="152"/>
      <c r="B323" s="152"/>
      <c r="C323" s="189"/>
      <c r="D323" s="189"/>
      <c r="E323" s="189"/>
      <c r="F323" s="189"/>
      <c r="G323" s="189"/>
      <c r="H323" s="189"/>
      <c r="K323" s="55"/>
      <c r="L323" s="55"/>
      <c r="M323" s="55"/>
      <c r="N323" s="55"/>
      <c r="O323" s="55"/>
      <c r="P323" s="55"/>
      <c r="Q323" s="55"/>
      <c r="R323" s="55"/>
    </row>
    <row r="324" s="55" customFormat="true" ht="26.1" hidden="false" customHeight="true" outlineLevel="0" collapsed="false">
      <c r="A324" s="152"/>
      <c r="B324" s="153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</row>
    <row r="325" s="55" customFormat="true" ht="26.1" hidden="false" customHeight="true" outlineLevel="0" collapsed="false">
      <c r="A325" s="152"/>
      <c r="B325" s="153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</row>
    <row r="326" s="55" customFormat="true" ht="45.75" hidden="false" customHeight="true" outlineLevel="0" collapsed="false">
      <c r="A326" s="152"/>
      <c r="B326" s="152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</row>
    <row r="327" s="10" customFormat="true" ht="45.75" hidden="false" customHeight="true" outlineLevel="0" collapsed="false">
      <c r="A327" s="152"/>
      <c r="B327" s="153"/>
      <c r="K327" s="55"/>
      <c r="L327" s="55"/>
      <c r="M327" s="55"/>
      <c r="N327" s="55"/>
      <c r="O327" s="55"/>
      <c r="P327" s="55"/>
      <c r="Q327" s="55"/>
      <c r="R327" s="55"/>
    </row>
    <row r="328" s="55" customFormat="true" ht="26.1" hidden="false" customHeight="true" outlineLevel="0" collapsed="false">
      <c r="A328" s="152"/>
      <c r="B328" s="152"/>
      <c r="C328" s="10"/>
      <c r="D328" s="10"/>
      <c r="E328" s="10"/>
      <c r="F328" s="10"/>
      <c r="G328" s="10"/>
      <c r="H328" s="10"/>
      <c r="I328" s="10"/>
      <c r="J328" s="10"/>
    </row>
    <row r="329" s="55" customFormat="true" ht="26.1" hidden="false" customHeight="true" outlineLevel="0" collapsed="false">
      <c r="A329" s="152"/>
      <c r="B329" s="152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</row>
    <row r="330" s="55" customFormat="true" ht="26.1" hidden="false" customHeight="true" outlineLevel="0" collapsed="false">
      <c r="A330" s="152"/>
      <c r="B330" s="152"/>
      <c r="C330" s="10"/>
      <c r="D330" s="10"/>
      <c r="E330" s="10"/>
      <c r="F330" s="10"/>
      <c r="G330" s="10"/>
      <c r="H330" s="10"/>
      <c r="I330" s="10"/>
      <c r="J330" s="10"/>
      <c r="Q330" s="58"/>
      <c r="R330" s="58"/>
    </row>
    <row r="331" s="10" customFormat="true" ht="30.75" hidden="false" customHeight="true" outlineLevel="0" collapsed="false">
      <c r="A331" s="152"/>
      <c r="B331" s="153"/>
      <c r="K331" s="55"/>
      <c r="L331" s="55"/>
      <c r="M331" s="55"/>
      <c r="N331" s="55"/>
      <c r="O331" s="55"/>
      <c r="P331" s="55"/>
      <c r="Q331" s="55"/>
      <c r="R331" s="55"/>
    </row>
    <row r="332" s="55" customFormat="true" ht="26.1" hidden="false" customHeight="true" outlineLevel="0" collapsed="false">
      <c r="A332" s="152"/>
      <c r="B332" s="153"/>
      <c r="C332" s="10"/>
      <c r="D332" s="10"/>
      <c r="E332" s="10"/>
      <c r="F332" s="10"/>
      <c r="G332" s="10"/>
      <c r="H332" s="10"/>
      <c r="I332" s="10"/>
      <c r="J332" s="10"/>
      <c r="K332" s="58"/>
      <c r="L332" s="58"/>
      <c r="M332" s="58"/>
      <c r="N332" s="58"/>
      <c r="O332" s="58"/>
      <c r="P332" s="58"/>
      <c r="Q332" s="10"/>
      <c r="R332" s="10"/>
    </row>
    <row r="333" s="10" customFormat="true" ht="26.1" hidden="false" customHeight="true" outlineLevel="0" collapsed="false">
      <c r="A333" s="152"/>
      <c r="B333" s="152"/>
      <c r="K333" s="55"/>
      <c r="L333" s="55"/>
      <c r="M333" s="55"/>
      <c r="N333" s="55"/>
      <c r="O333" s="55"/>
      <c r="P333" s="55"/>
    </row>
    <row r="334" s="10" customFormat="true" ht="26.1" hidden="false" customHeight="true" outlineLevel="0" collapsed="false">
      <c r="A334" s="190"/>
      <c r="B334" s="191"/>
      <c r="Q334" s="55"/>
      <c r="R334" s="55"/>
    </row>
    <row r="335" s="10" customFormat="true" ht="26.1" hidden="false" customHeight="true" outlineLevel="0" collapsed="false">
      <c r="A335" s="158"/>
      <c r="B335" s="159"/>
      <c r="K335" s="55"/>
      <c r="L335" s="55"/>
      <c r="M335" s="55"/>
      <c r="N335" s="55"/>
      <c r="O335" s="55"/>
      <c r="P335" s="55"/>
    </row>
    <row r="336" s="73" customFormat="true" ht="26.1" hidden="false" customHeight="true" outlineLevel="0" collapsed="false">
      <c r="A336" s="185"/>
      <c r="B336" s="186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55"/>
      <c r="R336" s="55"/>
    </row>
    <row r="337" s="55" customFormat="true" ht="26.1" hidden="false" customHeight="true" outlineLevel="0" collapsed="false">
      <c r="A337" s="158"/>
      <c r="B337" s="159"/>
      <c r="C337" s="10"/>
      <c r="D337" s="10"/>
      <c r="E337" s="10"/>
      <c r="F337" s="10"/>
      <c r="G337" s="10"/>
      <c r="H337" s="10"/>
      <c r="I337" s="10"/>
      <c r="J337" s="10"/>
      <c r="Q337" s="10"/>
      <c r="R337" s="10"/>
    </row>
    <row r="338" s="55" customFormat="true" ht="35.25" hidden="false" customHeight="true" outlineLevel="0" collapsed="false">
      <c r="A338" s="158"/>
      <c r="B338" s="158"/>
      <c r="C338" s="10"/>
      <c r="D338" s="10"/>
      <c r="E338" s="10"/>
      <c r="F338" s="10"/>
      <c r="G338" s="10"/>
      <c r="H338" s="10"/>
      <c r="I338" s="10"/>
      <c r="J338" s="10"/>
    </row>
    <row r="339" s="55" customFormat="true" ht="38.25" hidden="false" customHeight="true" outlineLevel="0" collapsed="false">
      <c r="A339" s="192"/>
      <c r="B339" s="193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</row>
    <row r="340" s="55" customFormat="true" ht="29.25" hidden="false" customHeight="true" outlineLevel="0" collapsed="false">
      <c r="A340" s="161"/>
      <c r="B340" s="161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</row>
    <row r="341" s="10" customFormat="true" ht="29.25" hidden="false" customHeight="true" outlineLevel="0" collapsed="false">
      <c r="A341" s="185"/>
      <c r="B341" s="186"/>
      <c r="Q341" s="55"/>
      <c r="R341" s="55"/>
    </row>
    <row r="342" s="55" customFormat="true" ht="30.75" hidden="false" customHeight="true" outlineLevel="0" collapsed="false">
      <c r="A342" s="185"/>
      <c r="B342" s="186"/>
      <c r="C342" s="10"/>
      <c r="D342" s="10"/>
      <c r="E342" s="10"/>
      <c r="F342" s="10"/>
      <c r="G342" s="10"/>
      <c r="H342" s="10"/>
      <c r="I342" s="10"/>
      <c r="J342" s="10"/>
      <c r="K342" s="160"/>
      <c r="L342" s="160"/>
      <c r="M342" s="160"/>
      <c r="N342" s="160"/>
      <c r="O342" s="160"/>
      <c r="P342" s="160"/>
    </row>
    <row r="343" s="160" customFormat="true" ht="34.5" hidden="false" customHeight="true" outlineLevel="0" collapsed="false">
      <c r="A343" s="185"/>
      <c r="B343" s="185"/>
      <c r="C343" s="10"/>
      <c r="D343" s="10"/>
      <c r="E343" s="10"/>
      <c r="F343" s="10"/>
      <c r="G343" s="10"/>
      <c r="H343" s="10"/>
      <c r="I343" s="10"/>
      <c r="J343" s="10"/>
      <c r="Q343" s="10"/>
      <c r="R343" s="10"/>
    </row>
    <row r="344" s="55" customFormat="true" ht="26.1" hidden="false" customHeight="true" outlineLevel="0" collapsed="false">
      <c r="A344" s="161"/>
      <c r="B344" s="161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</row>
    <row r="345" s="55" customFormat="true" ht="35.25" hidden="false" customHeight="true" outlineLevel="0" collapsed="false">
      <c r="A345" s="161"/>
      <c r="B345" s="161"/>
      <c r="C345" s="10"/>
      <c r="D345" s="10"/>
      <c r="E345" s="10"/>
      <c r="F345" s="10"/>
      <c r="G345" s="10"/>
      <c r="H345" s="10"/>
      <c r="I345" s="10"/>
      <c r="J345" s="10"/>
    </row>
    <row r="346" s="10" customFormat="true" ht="31.5" hidden="false" customHeight="true" outlineLevel="0" collapsed="false">
      <c r="A346" s="185"/>
      <c r="B346" s="185"/>
      <c r="K346" s="55"/>
      <c r="L346" s="55"/>
      <c r="M346" s="55"/>
      <c r="N346" s="55"/>
      <c r="O346" s="55"/>
      <c r="P346" s="55"/>
    </row>
    <row r="347" s="10" customFormat="true" ht="26.1" hidden="false" customHeight="true" outlineLevel="0" collapsed="false">
      <c r="A347" s="185"/>
      <c r="B347" s="185"/>
      <c r="K347" s="55"/>
      <c r="L347" s="55"/>
      <c r="M347" s="55"/>
      <c r="N347" s="55"/>
      <c r="O347" s="55"/>
      <c r="P347" s="55"/>
      <c r="Q347" s="55"/>
      <c r="R347" s="55"/>
    </row>
    <row r="348" s="10" customFormat="true" ht="26.1" hidden="false" customHeight="true" outlineLevel="0" collapsed="false">
      <c r="A348" s="161"/>
      <c r="B348" s="161"/>
      <c r="K348" s="55"/>
      <c r="L348" s="55"/>
      <c r="M348" s="55"/>
      <c r="N348" s="55"/>
      <c r="O348" s="55"/>
      <c r="P348" s="55"/>
      <c r="Q348" s="55"/>
      <c r="R348" s="55"/>
    </row>
    <row r="349" s="10" customFormat="true" ht="26.1" hidden="false" customHeight="true" outlineLevel="0" collapsed="false">
      <c r="A349" s="161"/>
      <c r="B349" s="162"/>
      <c r="K349" s="55"/>
      <c r="L349" s="55"/>
      <c r="M349" s="55"/>
      <c r="N349" s="55"/>
      <c r="O349" s="55"/>
      <c r="P349" s="55"/>
    </row>
    <row r="350" s="10" customFormat="true" ht="26.1" hidden="false" customHeight="true" outlineLevel="0" collapsed="false">
      <c r="A350" s="161"/>
      <c r="B350" s="162"/>
      <c r="K350" s="55"/>
      <c r="L350" s="55"/>
      <c r="M350" s="55"/>
      <c r="N350" s="55"/>
      <c r="O350" s="55"/>
      <c r="P350" s="55"/>
    </row>
    <row r="351" s="10" customFormat="true" ht="30.75" hidden="false" customHeight="true" outlineLevel="0" collapsed="false">
      <c r="A351" s="161"/>
      <c r="B351" s="162"/>
      <c r="K351" s="55"/>
      <c r="L351" s="55"/>
      <c r="M351" s="55"/>
      <c r="N351" s="55"/>
      <c r="O351" s="55"/>
      <c r="P351" s="55"/>
    </row>
    <row r="352" s="55" customFormat="true" ht="26.1" hidden="false" customHeight="true" outlineLevel="0" collapsed="false">
      <c r="A352" s="161"/>
      <c r="B352" s="162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</row>
    <row r="353" s="55" customFormat="true" ht="26.1" hidden="false" customHeight="true" outlineLevel="0" collapsed="false">
      <c r="A353" s="161"/>
      <c r="B353" s="162"/>
      <c r="C353" s="10"/>
      <c r="D353" s="10"/>
      <c r="E353" s="10"/>
      <c r="F353" s="10"/>
      <c r="G353" s="10"/>
      <c r="H353" s="10"/>
      <c r="I353" s="10"/>
      <c r="J353" s="10"/>
      <c r="Q353" s="160"/>
      <c r="R353" s="160"/>
    </row>
    <row r="354" s="55" customFormat="true" ht="26.1" hidden="false" customHeight="true" outlineLevel="0" collapsed="false">
      <c r="A354" s="161"/>
      <c r="B354" s="162"/>
      <c r="C354" s="10"/>
      <c r="D354" s="10"/>
      <c r="E354" s="10"/>
      <c r="F354" s="10"/>
      <c r="G354" s="10"/>
      <c r="H354" s="10"/>
      <c r="I354" s="10"/>
      <c r="J354" s="10"/>
    </row>
    <row r="355" s="55" customFormat="true" ht="26.1" hidden="false" customHeight="true" outlineLevel="0" collapsed="false">
      <c r="A355" s="161"/>
      <c r="B355" s="162"/>
      <c r="C355" s="10"/>
      <c r="D355" s="10"/>
      <c r="E355" s="10"/>
      <c r="F355" s="10"/>
      <c r="G355" s="10"/>
      <c r="H355" s="10"/>
      <c r="I355" s="10"/>
      <c r="J355" s="10"/>
    </row>
    <row r="356" s="55" customFormat="true" ht="26.1" hidden="false" customHeight="true" outlineLevel="0" collapsed="false">
      <c r="A356" s="161"/>
      <c r="B356" s="161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</row>
    <row r="357" s="10" customFormat="true" ht="26.1" hidden="false" customHeight="true" outlineLevel="0" collapsed="false">
      <c r="A357" s="161"/>
      <c r="B357" s="162"/>
      <c r="K357" s="55"/>
      <c r="L357" s="55"/>
      <c r="M357" s="55"/>
      <c r="N357" s="55"/>
      <c r="O357" s="55"/>
      <c r="P357" s="55"/>
      <c r="Q357" s="55"/>
      <c r="R357" s="55"/>
    </row>
    <row r="358" s="55" customFormat="true" ht="26.1" hidden="false" customHeight="true" outlineLevel="0" collapsed="false">
      <c r="A358" s="161"/>
      <c r="B358" s="162"/>
      <c r="C358" s="10"/>
      <c r="D358" s="10"/>
      <c r="E358" s="10"/>
      <c r="F358" s="10"/>
      <c r="G358" s="10"/>
      <c r="H358" s="10"/>
      <c r="I358" s="10"/>
      <c r="J358" s="10"/>
    </row>
    <row r="359" s="55" customFormat="true" ht="26.1" hidden="false" customHeight="true" outlineLevel="0" collapsed="false">
      <c r="A359" s="161"/>
      <c r="B359" s="162"/>
      <c r="C359" s="10"/>
      <c r="D359" s="10"/>
      <c r="E359" s="10"/>
      <c r="F359" s="10"/>
      <c r="G359" s="10"/>
      <c r="H359" s="10"/>
      <c r="I359" s="10"/>
      <c r="J359" s="10"/>
      <c r="Q359" s="10"/>
      <c r="R359" s="10"/>
    </row>
    <row r="360" s="55" customFormat="true" ht="26.1" hidden="false" customHeight="true" outlineLevel="0" collapsed="false">
      <c r="A360" s="161"/>
      <c r="B360" s="161"/>
      <c r="C360" s="10"/>
      <c r="D360" s="10"/>
      <c r="E360" s="10"/>
      <c r="F360" s="10"/>
      <c r="G360" s="10"/>
      <c r="H360" s="10"/>
      <c r="I360" s="10"/>
      <c r="J360" s="10"/>
      <c r="K360" s="58"/>
      <c r="L360" s="58"/>
      <c r="M360" s="58"/>
      <c r="N360" s="58"/>
      <c r="O360" s="58"/>
      <c r="P360" s="58"/>
    </row>
    <row r="361" s="10" customFormat="true" ht="26.1" hidden="false" customHeight="true" outlineLevel="0" collapsed="false">
      <c r="A361" s="161"/>
      <c r="B361" s="162"/>
      <c r="K361" s="55"/>
      <c r="L361" s="55"/>
      <c r="M361" s="55"/>
      <c r="N361" s="55"/>
      <c r="O361" s="55"/>
      <c r="P361" s="55"/>
    </row>
    <row r="362" s="55" customFormat="true" ht="26.1" hidden="false" customHeight="true" outlineLevel="0" collapsed="false">
      <c r="A362" s="161"/>
      <c r="B362" s="162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</row>
    <row r="363" s="55" customFormat="true" ht="26.1" hidden="false" customHeight="true" outlineLevel="0" collapsed="false">
      <c r="A363" s="161"/>
      <c r="B363" s="162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</row>
    <row r="364" s="55" customFormat="true" ht="26.1" hidden="false" customHeight="true" outlineLevel="0" collapsed="false">
      <c r="A364" s="161"/>
      <c r="B364" s="162"/>
      <c r="C364" s="10"/>
      <c r="D364" s="10"/>
      <c r="E364" s="10"/>
      <c r="F364" s="10"/>
      <c r="G364" s="10"/>
      <c r="H364" s="10"/>
      <c r="I364" s="10"/>
      <c r="J364" s="10"/>
    </row>
    <row r="365" s="10" customFormat="true" ht="26.1" hidden="false" customHeight="true" outlineLevel="0" collapsed="false">
      <c r="A365" s="161"/>
      <c r="B365" s="162"/>
      <c r="Q365" s="55"/>
      <c r="R365" s="55"/>
    </row>
    <row r="366" s="55" customFormat="true" ht="26.1" hidden="false" customHeight="true" outlineLevel="0" collapsed="false">
      <c r="A366" s="161"/>
      <c r="B366" s="161"/>
      <c r="C366" s="10"/>
      <c r="D366" s="10"/>
      <c r="E366" s="10"/>
      <c r="F366" s="10"/>
      <c r="G366" s="10"/>
      <c r="H366" s="10"/>
      <c r="I366" s="10"/>
      <c r="J366" s="10"/>
    </row>
    <row r="367" s="10" customFormat="true" ht="26.1" hidden="false" customHeight="true" outlineLevel="0" collapsed="false">
      <c r="A367" s="161"/>
      <c r="B367" s="161"/>
      <c r="K367" s="8" t="e">
        <f aca="false">#REF!</f>
        <v>#REF!</v>
      </c>
    </row>
    <row r="368" s="10" customFormat="true" ht="29.25" hidden="false" customHeight="true" outlineLevel="0" collapsed="false">
      <c r="A368" s="161"/>
      <c r="B368" s="162"/>
      <c r="K368" s="55"/>
      <c r="L368" s="55"/>
      <c r="M368" s="55"/>
      <c r="N368" s="55"/>
      <c r="O368" s="55"/>
      <c r="P368" s="55"/>
      <c r="Q368" s="55"/>
      <c r="R368" s="55"/>
    </row>
    <row r="369" s="10" customFormat="true" ht="26.1" hidden="false" customHeight="true" outlineLevel="0" collapsed="false">
      <c r="A369" s="161"/>
      <c r="B369" s="161"/>
      <c r="Q369" s="160"/>
      <c r="R369" s="160"/>
    </row>
    <row r="370" s="55" customFormat="true" ht="26.1" hidden="false" customHeight="true" outlineLevel="0" collapsed="false">
      <c r="A370" s="161"/>
      <c r="B370" s="162"/>
      <c r="C370" s="10"/>
      <c r="D370" s="10"/>
      <c r="E370" s="10"/>
      <c r="F370" s="10"/>
      <c r="G370" s="10"/>
      <c r="H370" s="10"/>
      <c r="I370" s="10"/>
      <c r="J370" s="10"/>
    </row>
    <row r="371" s="10" customFormat="true" ht="26.1" hidden="false" customHeight="true" outlineLevel="0" collapsed="false">
      <c r="A371" s="161"/>
      <c r="B371" s="161"/>
      <c r="K371" s="55"/>
      <c r="L371" s="55"/>
      <c r="M371" s="55"/>
      <c r="N371" s="55"/>
      <c r="O371" s="55"/>
      <c r="P371" s="55"/>
    </row>
    <row r="372" s="55" customFormat="true" ht="26.1" hidden="false" customHeight="true" outlineLevel="0" collapsed="false">
      <c r="A372" s="161"/>
      <c r="B372" s="162"/>
      <c r="C372" s="10"/>
      <c r="D372" s="10"/>
      <c r="E372" s="10"/>
      <c r="F372" s="10"/>
      <c r="G372" s="10"/>
      <c r="H372" s="10"/>
      <c r="I372" s="10"/>
      <c r="J372" s="10"/>
    </row>
    <row r="373" s="55" customFormat="true" ht="26.1" hidden="false" customHeight="true" outlineLevel="0" collapsed="false">
      <c r="A373" s="161"/>
      <c r="B373" s="161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</row>
    <row r="374" s="55" customFormat="true" ht="26.1" hidden="false" customHeight="true" outlineLevel="0" collapsed="false">
      <c r="A374" s="161"/>
      <c r="B374" s="162"/>
      <c r="C374" s="10"/>
      <c r="D374" s="10"/>
      <c r="E374" s="10"/>
      <c r="F374" s="10"/>
      <c r="G374" s="10"/>
      <c r="H374" s="10"/>
      <c r="I374" s="10"/>
      <c r="J374" s="10"/>
      <c r="Q374" s="10"/>
      <c r="R374" s="10"/>
    </row>
    <row r="375" s="10" customFormat="true" ht="26.1" hidden="false" customHeight="true" outlineLevel="0" collapsed="false">
      <c r="A375" s="161"/>
      <c r="B375" s="162"/>
      <c r="K375" s="55"/>
      <c r="L375" s="55"/>
      <c r="M375" s="55"/>
      <c r="N375" s="55"/>
      <c r="O375" s="55"/>
      <c r="P375" s="55"/>
    </row>
    <row r="376" s="55" customFormat="true" ht="26.1" hidden="false" customHeight="true" outlineLevel="0" collapsed="false">
      <c r="A376" s="161"/>
      <c r="B376" s="162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</row>
    <row r="377" s="10" customFormat="true" ht="26.1" hidden="false" customHeight="true" outlineLevel="0" collapsed="false">
      <c r="A377" s="161"/>
      <c r="B377" s="161"/>
      <c r="K377" s="55"/>
      <c r="L377" s="55"/>
      <c r="M377" s="55"/>
      <c r="N377" s="55"/>
      <c r="O377" s="55"/>
      <c r="P377" s="55"/>
    </row>
    <row r="378" s="55" customFormat="true" ht="30.75" hidden="false" customHeight="true" outlineLevel="0" collapsed="false">
      <c r="A378" s="161"/>
      <c r="B378" s="162"/>
      <c r="C378" s="10"/>
      <c r="D378" s="10"/>
      <c r="E378" s="10"/>
      <c r="F378" s="10"/>
      <c r="G378" s="10"/>
      <c r="H378" s="10"/>
      <c r="I378" s="10"/>
      <c r="J378" s="10"/>
      <c r="Q378" s="10"/>
      <c r="R378" s="10"/>
    </row>
    <row r="379" s="55" customFormat="true" ht="26.1" hidden="false" customHeight="true" outlineLevel="0" collapsed="false">
      <c r="A379" s="194"/>
      <c r="B379" s="162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</row>
    <row r="380" s="55" customFormat="true" ht="26.1" hidden="false" customHeight="true" outlineLevel="0" collapsed="false">
      <c r="A380" s="161"/>
      <c r="B380" s="161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</row>
    <row r="381" s="10" customFormat="true" ht="26.1" hidden="false" customHeight="true" outlineLevel="0" collapsed="false">
      <c r="A381" s="161"/>
      <c r="B381" s="162"/>
    </row>
    <row r="382" s="10" customFormat="true" ht="26.1" hidden="false" customHeight="true" outlineLevel="0" collapsed="false">
      <c r="A382" s="161"/>
      <c r="B382" s="162"/>
      <c r="K382" s="55"/>
      <c r="L382" s="55"/>
      <c r="M382" s="55"/>
      <c r="N382" s="55"/>
      <c r="O382" s="55"/>
      <c r="P382" s="55"/>
    </row>
    <row r="383" s="10" customFormat="true" ht="26.1" hidden="false" customHeight="true" outlineLevel="0" collapsed="false">
      <c r="A383" s="161"/>
      <c r="B383" s="161"/>
      <c r="K383" s="160"/>
      <c r="L383" s="160"/>
      <c r="M383" s="160"/>
      <c r="N383" s="160"/>
      <c r="O383" s="160"/>
      <c r="P383" s="160"/>
    </row>
    <row r="384" s="55" customFormat="true" ht="26.1" hidden="false" customHeight="true" outlineLevel="0" collapsed="false">
      <c r="A384" s="161"/>
      <c r="B384" s="161"/>
      <c r="C384" s="10"/>
      <c r="D384" s="10"/>
      <c r="E384" s="10"/>
      <c r="F384" s="10"/>
      <c r="G384" s="10"/>
      <c r="H384" s="10"/>
      <c r="I384" s="10"/>
      <c r="J384" s="10"/>
      <c r="Q384" s="10"/>
      <c r="R384" s="10"/>
    </row>
    <row r="385" s="10" customFormat="true" ht="26.1" hidden="false" customHeight="true" outlineLevel="0" collapsed="false">
      <c r="A385" s="161"/>
      <c r="B385" s="161"/>
      <c r="K385" s="55"/>
      <c r="L385" s="55"/>
      <c r="M385" s="55"/>
      <c r="N385" s="55"/>
      <c r="O385" s="55"/>
      <c r="P385" s="55"/>
      <c r="Q385" s="55"/>
      <c r="R385" s="55"/>
    </row>
    <row r="386" s="55" customFormat="true" ht="26.1" hidden="false" customHeight="true" outlineLevel="0" collapsed="false">
      <c r="A386" s="161"/>
      <c r="B386" s="162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</row>
    <row r="387" s="55" customFormat="true" ht="26.1" hidden="false" customHeight="true" outlineLevel="0" collapsed="false">
      <c r="A387" s="161"/>
      <c r="B387" s="161"/>
      <c r="C387" s="10"/>
      <c r="D387" s="10"/>
      <c r="E387" s="10"/>
      <c r="F387" s="10"/>
      <c r="G387" s="10"/>
      <c r="H387" s="10"/>
      <c r="I387" s="10"/>
      <c r="J387" s="10"/>
      <c r="Q387" s="10"/>
      <c r="R387" s="10"/>
    </row>
    <row r="388" s="55" customFormat="true" ht="26.1" hidden="false" customHeight="true" outlineLevel="0" collapsed="false">
      <c r="A388" s="161"/>
      <c r="B388" s="162"/>
      <c r="C388" s="10"/>
      <c r="D388" s="10"/>
      <c r="E388" s="10"/>
      <c r="F388" s="10"/>
      <c r="G388" s="10"/>
      <c r="H388" s="10"/>
      <c r="I388" s="10"/>
      <c r="J388" s="10"/>
      <c r="Q388" s="10"/>
      <c r="R388" s="10"/>
    </row>
    <row r="389" s="55" customFormat="true" ht="26.1" hidden="false" customHeight="true" outlineLevel="0" collapsed="false">
      <c r="A389" s="161"/>
      <c r="B389" s="162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</row>
    <row r="390" s="10" customFormat="true" ht="26.1" hidden="false" customHeight="true" outlineLevel="0" collapsed="false">
      <c r="A390" s="161"/>
      <c r="B390" s="161"/>
      <c r="K390" s="55"/>
      <c r="L390" s="55"/>
      <c r="M390" s="55"/>
      <c r="N390" s="55"/>
      <c r="O390" s="55"/>
      <c r="P390" s="55"/>
      <c r="Q390" s="55"/>
      <c r="R390" s="55"/>
    </row>
    <row r="391" s="55" customFormat="true" ht="26.1" hidden="false" customHeight="true" outlineLevel="0" collapsed="false">
      <c r="A391" s="161"/>
      <c r="B391" s="162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</row>
    <row r="392" s="10" customFormat="true" ht="26.1" hidden="false" customHeight="true" outlineLevel="0" collapsed="false">
      <c r="A392" s="161"/>
      <c r="B392" s="162"/>
    </row>
    <row r="393" s="10" customFormat="true" ht="26.1" hidden="false" customHeight="true" outlineLevel="0" collapsed="false">
      <c r="A393" s="161"/>
      <c r="B393" s="161"/>
      <c r="K393" s="55"/>
      <c r="L393" s="55"/>
      <c r="M393" s="55"/>
      <c r="N393" s="55"/>
      <c r="O393" s="55"/>
      <c r="P393" s="55"/>
      <c r="Q393" s="55"/>
      <c r="R393" s="55"/>
    </row>
    <row r="394" s="55" customFormat="true" ht="26.1" hidden="false" customHeight="true" outlineLevel="0" collapsed="false">
      <c r="A394" s="161"/>
      <c r="B394" s="162"/>
      <c r="C394" s="10"/>
      <c r="D394" s="10"/>
      <c r="E394" s="10"/>
      <c r="F394" s="10"/>
      <c r="G394" s="10"/>
      <c r="H394" s="10"/>
      <c r="I394" s="10"/>
      <c r="J394" s="10"/>
    </row>
    <row r="395" s="55" customFormat="true" ht="26.1" hidden="false" customHeight="true" outlineLevel="0" collapsed="false">
      <c r="A395" s="161"/>
      <c r="B395" s="161"/>
      <c r="C395" s="10"/>
      <c r="D395" s="10"/>
      <c r="E395" s="10"/>
      <c r="F395" s="10"/>
      <c r="G395" s="10"/>
      <c r="H395" s="10"/>
      <c r="I395" s="10"/>
      <c r="J395" s="10"/>
      <c r="Q395" s="10"/>
      <c r="R395" s="10"/>
    </row>
    <row r="396" s="55" customFormat="true" ht="26.1" hidden="false" customHeight="true" outlineLevel="0" collapsed="false">
      <c r="A396" s="161"/>
      <c r="B396" s="161"/>
      <c r="C396" s="10"/>
      <c r="D396" s="10"/>
      <c r="E396" s="10"/>
      <c r="F396" s="10"/>
      <c r="G396" s="10"/>
      <c r="H396" s="10"/>
      <c r="I396" s="10"/>
      <c r="J396" s="10"/>
    </row>
    <row r="397" s="55" customFormat="true" ht="26.1" hidden="false" customHeight="true" outlineLevel="0" collapsed="false">
      <c r="A397" s="161"/>
      <c r="B397" s="162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</row>
    <row r="398" s="55" customFormat="true" ht="26.1" hidden="false" customHeight="true" outlineLevel="0" collapsed="false">
      <c r="A398" s="161"/>
      <c r="B398" s="162"/>
      <c r="C398" s="10"/>
      <c r="D398" s="10"/>
      <c r="E398" s="10"/>
      <c r="F398" s="10"/>
      <c r="G398" s="10"/>
      <c r="H398" s="10"/>
      <c r="I398" s="10"/>
      <c r="J398" s="10"/>
      <c r="Q398" s="10"/>
      <c r="R398" s="10"/>
    </row>
    <row r="399" s="55" customFormat="true" ht="26.1" hidden="false" customHeight="true" outlineLevel="0" collapsed="false">
      <c r="A399" s="161"/>
      <c r="B399" s="162"/>
      <c r="C399" s="10"/>
      <c r="D399" s="10"/>
      <c r="E399" s="10"/>
      <c r="F399" s="10"/>
      <c r="G399" s="10"/>
      <c r="H399" s="10"/>
      <c r="I399" s="10"/>
      <c r="J399" s="10"/>
      <c r="K399" s="160"/>
      <c r="L399" s="160"/>
      <c r="M399" s="160"/>
      <c r="N399" s="160"/>
      <c r="O399" s="160"/>
      <c r="P399" s="160"/>
    </row>
    <row r="400" s="10" customFormat="true" ht="26.1" hidden="false" customHeight="true" outlineLevel="0" collapsed="false">
      <c r="A400" s="166"/>
      <c r="B400" s="167"/>
      <c r="K400" s="55"/>
      <c r="L400" s="55"/>
      <c r="M400" s="55"/>
      <c r="N400" s="55"/>
      <c r="O400" s="55"/>
      <c r="P400" s="55"/>
      <c r="Q400" s="55"/>
      <c r="R400" s="55"/>
    </row>
    <row r="401" s="55" customFormat="true" ht="26.1" hidden="false" customHeight="true" outlineLevel="0" collapsed="false">
      <c r="A401" s="170"/>
      <c r="B401" s="17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</row>
    <row r="402" s="10" customFormat="true" ht="26.1" hidden="false" customHeight="true" outlineLevel="0" collapsed="false">
      <c r="A402" s="195"/>
      <c r="B402" s="196"/>
      <c r="K402" s="55"/>
      <c r="L402" s="55"/>
      <c r="M402" s="55"/>
      <c r="N402" s="55"/>
      <c r="O402" s="55"/>
      <c r="P402" s="55"/>
    </row>
    <row r="403" s="55" customFormat="true" ht="26.1" hidden="false" customHeight="true" outlineLevel="0" collapsed="false">
      <c r="A403" s="172"/>
      <c r="B403" s="172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</row>
    <row r="404" s="55" customFormat="true" ht="42" hidden="false" customHeight="true" outlineLevel="0" collapsed="false">
      <c r="A404" s="170"/>
      <c r="B404" s="171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</row>
    <row r="405" s="55" customFormat="true" ht="36.75" hidden="false" customHeight="true" outlineLevel="0" collapsed="false">
      <c r="A405" s="170"/>
      <c r="B405" s="17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</row>
    <row r="406" s="55" customFormat="true" ht="26.1" hidden="false" customHeight="true" outlineLevel="0" collapsed="false">
      <c r="A406" s="170"/>
      <c r="B406" s="171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</row>
    <row r="407" s="10" customFormat="true" ht="26.1" hidden="false" customHeight="true" outlineLevel="0" collapsed="false">
      <c r="A407" s="170"/>
      <c r="B407" s="170"/>
      <c r="Q407" s="55"/>
      <c r="R407" s="55"/>
    </row>
    <row r="408" s="55" customFormat="true" ht="26.1" hidden="false" customHeight="true" outlineLevel="0" collapsed="false">
      <c r="A408" s="170"/>
      <c r="B408" s="17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</row>
    <row r="409" s="10" customFormat="true" ht="26.1" hidden="false" customHeight="true" outlineLevel="0" collapsed="false">
      <c r="A409" s="170"/>
      <c r="B409" s="170"/>
      <c r="K409" s="55"/>
      <c r="L409" s="55"/>
      <c r="M409" s="55"/>
      <c r="N409" s="55"/>
      <c r="O409" s="55"/>
      <c r="P409" s="55"/>
    </row>
    <row r="410" s="10" customFormat="true" ht="26.1" hidden="false" customHeight="true" outlineLevel="0" collapsed="false">
      <c r="A410" s="170"/>
      <c r="B410" s="170"/>
      <c r="K410" s="55"/>
      <c r="L410" s="55"/>
      <c r="M410" s="55"/>
      <c r="N410" s="55"/>
      <c r="O410" s="55"/>
      <c r="P410" s="55"/>
      <c r="Q410" s="55"/>
      <c r="R410" s="55"/>
    </row>
    <row r="411" s="55" customFormat="true" ht="26.1" hidden="false" customHeight="true" outlineLevel="0" collapsed="false">
      <c r="A411" s="170"/>
      <c r="B411" s="17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</row>
    <row r="412" s="55" customFormat="true" ht="26.1" hidden="false" customHeight="true" outlineLevel="0" collapsed="false">
      <c r="A412" s="170"/>
      <c r="B412" s="17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</row>
    <row r="413" s="55" customFormat="true" ht="26.1" hidden="false" customHeight="true" outlineLevel="0" collapsed="false">
      <c r="A413" s="170"/>
      <c r="B413" s="171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</row>
    <row r="414" s="55" customFormat="true" ht="26.1" hidden="false" customHeight="true" outlineLevel="0" collapsed="false">
      <c r="A414" s="170"/>
      <c r="B414" s="171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</row>
    <row r="415" s="10" customFormat="true" ht="26.1" hidden="false" customHeight="true" outlineLevel="0" collapsed="false">
      <c r="A415" s="170"/>
      <c r="B415" s="170"/>
      <c r="K415" s="55"/>
      <c r="L415" s="55"/>
      <c r="M415" s="55"/>
      <c r="N415" s="55"/>
      <c r="O415" s="55"/>
      <c r="P415" s="55"/>
    </row>
    <row r="416" s="55" customFormat="true" ht="26.1" hidden="false" customHeight="true" outlineLevel="0" collapsed="false">
      <c r="A416" s="170"/>
      <c r="B416" s="170"/>
      <c r="C416" s="10"/>
      <c r="D416" s="10"/>
      <c r="E416" s="10"/>
      <c r="F416" s="10"/>
      <c r="G416" s="10"/>
      <c r="H416" s="10"/>
      <c r="I416" s="10"/>
      <c r="J416" s="10"/>
      <c r="Q416" s="10"/>
      <c r="R416" s="10"/>
    </row>
    <row r="417" s="58" customFormat="true" ht="26.1" hidden="false" customHeight="true" outlineLevel="0" collapsed="false">
      <c r="A417" s="170"/>
      <c r="B417" s="17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55"/>
      <c r="R417" s="55"/>
    </row>
    <row r="418" s="55" customFormat="true" ht="26.1" hidden="false" customHeight="true" outlineLevel="0" collapsed="false">
      <c r="A418" s="170"/>
      <c r="B418" s="17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</row>
    <row r="419" s="55" customFormat="true" ht="26.1" hidden="false" customHeight="true" outlineLevel="0" collapsed="false">
      <c r="A419" s="170"/>
      <c r="B419" s="171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</row>
    <row r="420" s="55" customFormat="true" ht="41.25" hidden="false" customHeight="true" outlineLevel="0" collapsed="false">
      <c r="A420" s="170"/>
      <c r="B420" s="171"/>
      <c r="C420" s="10"/>
      <c r="D420" s="10"/>
      <c r="E420" s="10"/>
      <c r="F420" s="10"/>
      <c r="G420" s="10"/>
      <c r="H420" s="10"/>
      <c r="I420" s="10"/>
      <c r="J420" s="10"/>
    </row>
    <row r="421" s="10" customFormat="true" ht="26.1" hidden="false" customHeight="true" outlineLevel="0" collapsed="false">
      <c r="A421" s="170"/>
      <c r="B421" s="170"/>
      <c r="Q421" s="55"/>
      <c r="R421" s="55"/>
    </row>
    <row r="422" s="10" customFormat="true" ht="26.1" hidden="false" customHeight="true" outlineLevel="0" collapsed="false">
      <c r="A422" s="170"/>
      <c r="B422" s="170"/>
      <c r="Q422" s="55"/>
      <c r="R422" s="55"/>
    </row>
    <row r="423" s="10" customFormat="true" ht="26.1" hidden="false" customHeight="true" outlineLevel="0" collapsed="false">
      <c r="A423" s="170"/>
      <c r="B423" s="170"/>
      <c r="K423" s="55"/>
      <c r="L423" s="55"/>
      <c r="M423" s="55"/>
      <c r="N423" s="55"/>
      <c r="O423" s="55"/>
      <c r="P423" s="55"/>
    </row>
    <row r="424" s="10" customFormat="true" ht="26.1" hidden="false" customHeight="true" outlineLevel="0" collapsed="false">
      <c r="A424" s="170"/>
      <c r="B424" s="171"/>
      <c r="K424" s="55"/>
      <c r="L424" s="55"/>
      <c r="M424" s="55"/>
      <c r="N424" s="55"/>
      <c r="O424" s="55"/>
      <c r="P424" s="55"/>
      <c r="Q424" s="55"/>
      <c r="R424" s="55"/>
    </row>
    <row r="425" s="160" customFormat="true" ht="26.1" hidden="false" customHeight="true" outlineLevel="0" collapsed="false">
      <c r="A425" s="170"/>
      <c r="B425" s="17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</row>
    <row r="426" s="10" customFormat="true" ht="26.1" hidden="false" customHeight="true" outlineLevel="0" collapsed="false">
      <c r="A426" s="170"/>
      <c r="B426" s="170"/>
      <c r="K426" s="55"/>
      <c r="L426" s="55"/>
      <c r="M426" s="55"/>
      <c r="N426" s="55"/>
      <c r="O426" s="55"/>
      <c r="P426" s="55"/>
    </row>
    <row r="427" s="55" customFormat="true" ht="26.1" hidden="false" customHeight="true" outlineLevel="0" collapsed="false">
      <c r="A427" s="170"/>
      <c r="B427" s="171"/>
      <c r="C427" s="10"/>
      <c r="D427" s="10"/>
      <c r="E427" s="10"/>
      <c r="F427" s="10"/>
      <c r="G427" s="10"/>
      <c r="H427" s="10"/>
      <c r="I427" s="10"/>
      <c r="J427" s="10"/>
    </row>
    <row r="428" s="55" customFormat="true" ht="26.1" hidden="false" customHeight="true" outlineLevel="0" collapsed="false">
      <c r="A428" s="170"/>
      <c r="B428" s="171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</row>
    <row r="429" s="55" customFormat="true" ht="26.1" hidden="false" customHeight="true" outlineLevel="0" collapsed="false">
      <c r="A429" s="173"/>
      <c r="B429" s="173"/>
      <c r="C429" s="10"/>
      <c r="D429" s="10"/>
      <c r="E429" s="10"/>
      <c r="F429" s="10"/>
      <c r="G429" s="10"/>
      <c r="H429" s="10"/>
      <c r="I429" s="10"/>
      <c r="J429" s="10"/>
    </row>
    <row r="430" s="55" customFormat="true" ht="26.1" hidden="false" customHeight="true" outlineLevel="0" collapsed="false">
      <c r="A430" s="173"/>
      <c r="B430" s="174"/>
      <c r="C430" s="10"/>
      <c r="D430" s="10"/>
      <c r="E430" s="10"/>
      <c r="F430" s="10"/>
      <c r="G430" s="10"/>
      <c r="H430" s="10"/>
      <c r="I430" s="10"/>
      <c r="J430" s="10"/>
    </row>
    <row r="431" s="55" customFormat="true" ht="26.1" hidden="false" customHeight="true" outlineLevel="0" collapsed="false">
      <c r="A431" s="161"/>
      <c r="B431" s="162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</row>
    <row r="432" s="10" customFormat="true" ht="26.1" hidden="false" customHeight="true" outlineLevel="0" collapsed="false">
      <c r="A432" s="161"/>
      <c r="B432" s="161"/>
    </row>
    <row r="433" s="55" customFormat="true" ht="26.1" hidden="false" customHeight="true" outlineLevel="0" collapsed="false">
      <c r="A433" s="161"/>
      <c r="B433" s="162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</row>
    <row r="434" s="55" customFormat="true" ht="26.1" hidden="false" customHeight="true" outlineLevel="0" collapsed="false">
      <c r="A434" s="161"/>
      <c r="B434" s="162"/>
      <c r="C434" s="10"/>
      <c r="D434" s="10"/>
      <c r="E434" s="10"/>
      <c r="F434" s="10"/>
      <c r="G434" s="10"/>
      <c r="H434" s="10"/>
      <c r="I434" s="10"/>
      <c r="J434" s="10"/>
    </row>
    <row r="435" s="10" customFormat="true" ht="26.1" hidden="false" customHeight="true" outlineLevel="0" collapsed="false">
      <c r="A435" s="161"/>
      <c r="B435" s="161"/>
    </row>
    <row r="436" s="55" customFormat="true" ht="26.1" hidden="false" customHeight="true" outlineLevel="0" collapsed="false">
      <c r="A436" s="161"/>
      <c r="B436" s="161"/>
      <c r="C436" s="10"/>
      <c r="D436" s="10"/>
      <c r="E436" s="10"/>
      <c r="F436" s="10"/>
      <c r="G436" s="10"/>
      <c r="H436" s="10"/>
      <c r="I436" s="10"/>
      <c r="J436" s="10"/>
    </row>
    <row r="437" s="55" customFormat="true" ht="26.1" hidden="false" customHeight="true" outlineLevel="0" collapsed="false">
      <c r="A437" s="161"/>
      <c r="B437" s="161"/>
      <c r="C437" s="10"/>
      <c r="D437" s="10"/>
      <c r="E437" s="10"/>
      <c r="F437" s="10"/>
      <c r="G437" s="10"/>
      <c r="H437" s="10"/>
      <c r="I437" s="10"/>
      <c r="J437" s="10"/>
      <c r="K437" s="165" t="e">
        <f aca="false">#REF!</f>
        <v>#REF!</v>
      </c>
      <c r="Q437" s="10"/>
      <c r="R437" s="10"/>
    </row>
    <row r="438" s="55" customFormat="true" ht="26.1" hidden="false" customHeight="true" outlineLevel="0" collapsed="false">
      <c r="A438" s="161"/>
      <c r="B438" s="162"/>
      <c r="C438" s="10"/>
      <c r="D438" s="10"/>
      <c r="E438" s="10"/>
      <c r="F438" s="10"/>
      <c r="G438" s="10"/>
      <c r="H438" s="10"/>
      <c r="I438" s="10"/>
      <c r="J438" s="10"/>
    </row>
    <row r="439" s="55" customFormat="true" ht="26.1" hidden="false" customHeight="true" outlineLevel="0" collapsed="false">
      <c r="A439" s="161"/>
      <c r="B439" s="161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</row>
    <row r="440" s="58" customFormat="true" ht="26.1" hidden="false" customHeight="true" outlineLevel="0" collapsed="false">
      <c r="A440" s="161"/>
      <c r="B440" s="162"/>
      <c r="C440" s="10"/>
      <c r="D440" s="10"/>
      <c r="E440" s="10"/>
      <c r="F440" s="10"/>
      <c r="G440" s="10"/>
      <c r="H440" s="10"/>
      <c r="I440" s="10"/>
      <c r="J440" s="10"/>
      <c r="K440" s="55"/>
      <c r="L440" s="55"/>
      <c r="M440" s="55"/>
      <c r="N440" s="55"/>
      <c r="O440" s="55"/>
      <c r="P440" s="55"/>
      <c r="Q440" s="55"/>
      <c r="R440" s="55"/>
    </row>
    <row r="441" s="10" customFormat="true" ht="26.1" hidden="false" customHeight="true" outlineLevel="0" collapsed="false">
      <c r="A441" s="161"/>
      <c r="B441" s="162"/>
    </row>
    <row r="442" s="10" customFormat="true" ht="30.75" hidden="false" customHeight="true" outlineLevel="0" collapsed="false">
      <c r="A442" s="161"/>
      <c r="B442" s="162"/>
      <c r="K442" s="55"/>
      <c r="L442" s="55"/>
      <c r="M442" s="55"/>
      <c r="N442" s="55"/>
      <c r="O442" s="55"/>
      <c r="P442" s="55"/>
      <c r="Q442" s="55"/>
      <c r="R442" s="55"/>
    </row>
    <row r="443" s="55" customFormat="true" ht="26.1" hidden="false" customHeight="true" outlineLevel="0" collapsed="false">
      <c r="A443" s="161"/>
      <c r="B443" s="161"/>
      <c r="C443" s="10"/>
      <c r="D443" s="10"/>
      <c r="E443" s="10"/>
      <c r="F443" s="10"/>
      <c r="G443" s="10"/>
      <c r="H443" s="10"/>
      <c r="I443" s="10"/>
      <c r="J443" s="10"/>
    </row>
    <row r="444" s="10" customFormat="true" ht="26.1" hidden="false" customHeight="true" outlineLevel="0" collapsed="false">
      <c r="A444" s="161"/>
      <c r="B444" s="162"/>
      <c r="Q444" s="55"/>
      <c r="R444" s="55"/>
    </row>
    <row r="445" s="55" customFormat="true" ht="26.1" hidden="false" customHeight="true" outlineLevel="0" collapsed="false">
      <c r="A445" s="161"/>
      <c r="B445" s="161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</row>
    <row r="446" s="55" customFormat="true" ht="26.1" hidden="false" customHeight="true" outlineLevel="0" collapsed="false">
      <c r="A446" s="161"/>
      <c r="B446" s="162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</row>
    <row r="447" s="10" customFormat="true" ht="26.1" hidden="false" customHeight="true" outlineLevel="0" collapsed="false">
      <c r="A447" s="161"/>
      <c r="B447" s="162"/>
      <c r="K447" s="55"/>
      <c r="L447" s="55"/>
      <c r="M447" s="55"/>
      <c r="N447" s="55"/>
      <c r="O447" s="55"/>
      <c r="P447" s="55"/>
    </row>
    <row r="448" s="10" customFormat="true" ht="28.5" hidden="false" customHeight="true" outlineLevel="0" collapsed="false">
      <c r="A448" s="161"/>
      <c r="B448" s="161"/>
    </row>
    <row r="449" s="10" customFormat="true" ht="28.5" hidden="false" customHeight="true" outlineLevel="0" collapsed="false">
      <c r="A449" s="161"/>
      <c r="B449" s="161"/>
      <c r="K449" s="55"/>
      <c r="L449" s="55"/>
      <c r="M449" s="55"/>
      <c r="N449" s="55"/>
      <c r="O449" s="55"/>
      <c r="P449" s="55"/>
      <c r="Q449" s="55"/>
      <c r="R449" s="55"/>
    </row>
    <row r="450" s="73" customFormat="true" ht="34.5" hidden="false" customHeight="true" outlineLevel="0" collapsed="false">
      <c r="A450" s="161"/>
      <c r="B450" s="161"/>
      <c r="C450" s="10"/>
      <c r="D450" s="10"/>
      <c r="E450" s="10"/>
      <c r="F450" s="10"/>
      <c r="G450" s="10"/>
      <c r="H450" s="10"/>
      <c r="I450" s="10"/>
      <c r="J450" s="10"/>
      <c r="K450" s="55"/>
      <c r="L450" s="55"/>
      <c r="M450" s="55"/>
      <c r="N450" s="55"/>
      <c r="O450" s="55"/>
      <c r="P450" s="55"/>
      <c r="Q450" s="55"/>
      <c r="R450" s="55"/>
    </row>
    <row r="451" s="55" customFormat="true" ht="26.1" hidden="false" customHeight="true" outlineLevel="0" collapsed="false">
      <c r="A451" s="161"/>
      <c r="B451" s="162"/>
      <c r="C451" s="10"/>
      <c r="D451" s="10"/>
      <c r="E451" s="10"/>
      <c r="F451" s="10"/>
      <c r="G451" s="10"/>
      <c r="H451" s="10"/>
      <c r="I451" s="10"/>
      <c r="J451" s="10"/>
      <c r="Q451" s="73"/>
      <c r="R451" s="73"/>
    </row>
    <row r="452" s="10" customFormat="true" ht="26.1" hidden="false" customHeight="true" outlineLevel="0" collapsed="false">
      <c r="A452" s="161"/>
      <c r="B452" s="161"/>
      <c r="K452" s="55"/>
      <c r="L452" s="55"/>
      <c r="M452" s="55"/>
      <c r="N452" s="55"/>
      <c r="O452" s="55"/>
      <c r="P452" s="55"/>
      <c r="Q452" s="55"/>
      <c r="R452" s="55"/>
    </row>
    <row r="453" s="10" customFormat="true" ht="26.1" hidden="false" customHeight="true" outlineLevel="0" collapsed="false">
      <c r="A453" s="161"/>
      <c r="B453" s="162"/>
      <c r="Q453" s="73"/>
      <c r="R453" s="73"/>
    </row>
    <row r="454" s="160" customFormat="true" ht="26.1" hidden="false" customHeight="true" outlineLevel="0" collapsed="false">
      <c r="A454" s="161"/>
      <c r="B454" s="162"/>
      <c r="C454" s="10"/>
      <c r="D454" s="10"/>
      <c r="E454" s="10"/>
      <c r="F454" s="10"/>
      <c r="G454" s="10"/>
      <c r="H454" s="10"/>
      <c r="I454" s="10"/>
      <c r="J454" s="10"/>
      <c r="K454" s="55"/>
      <c r="L454" s="55"/>
      <c r="M454" s="55"/>
      <c r="N454" s="55"/>
      <c r="O454" s="55"/>
      <c r="P454" s="55"/>
      <c r="Q454" s="55"/>
      <c r="R454" s="55"/>
    </row>
    <row r="455" s="55" customFormat="true" ht="26.1" hidden="false" customHeight="true" outlineLevel="0" collapsed="false">
      <c r="A455" s="161"/>
      <c r="B455" s="162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</row>
    <row r="456" s="55" customFormat="true" ht="26.1" hidden="false" customHeight="true" outlineLevel="0" collapsed="false">
      <c r="A456" s="161"/>
      <c r="B456" s="162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</row>
    <row r="457" s="10" customFormat="true" ht="26.1" hidden="false" customHeight="true" outlineLevel="0" collapsed="false">
      <c r="A457" s="161"/>
      <c r="B457" s="161"/>
      <c r="K457" s="55"/>
      <c r="L457" s="55"/>
      <c r="M457" s="55"/>
      <c r="N457" s="55"/>
      <c r="O457" s="55"/>
      <c r="P457" s="55"/>
      <c r="Q457" s="55"/>
      <c r="R457" s="55"/>
    </row>
    <row r="458" s="55" customFormat="true" ht="26.1" hidden="false" customHeight="true" outlineLevel="0" collapsed="false">
      <c r="A458" s="161"/>
      <c r="B458" s="162"/>
      <c r="C458" s="10"/>
      <c r="D458" s="10"/>
      <c r="E458" s="10"/>
      <c r="F458" s="10"/>
      <c r="G458" s="10"/>
      <c r="H458" s="10"/>
      <c r="I458" s="10"/>
      <c r="J458" s="10"/>
    </row>
    <row r="459" s="10" customFormat="true" ht="26.1" hidden="false" customHeight="true" outlineLevel="0" collapsed="false">
      <c r="A459" s="161"/>
      <c r="B459" s="161"/>
      <c r="K459" s="55"/>
      <c r="L459" s="55"/>
      <c r="M459" s="55"/>
      <c r="N459" s="55"/>
      <c r="O459" s="55"/>
      <c r="P459" s="55"/>
      <c r="Q459" s="55"/>
      <c r="R459" s="55"/>
    </row>
    <row r="460" s="55" customFormat="true" ht="31.5" hidden="false" customHeight="true" outlineLevel="0" collapsed="false">
      <c r="A460" s="161"/>
      <c r="B460" s="161"/>
      <c r="C460" s="10"/>
      <c r="D460" s="10"/>
      <c r="E460" s="10"/>
      <c r="F460" s="10"/>
      <c r="G460" s="10"/>
      <c r="H460" s="10"/>
      <c r="I460" s="10"/>
      <c r="J460" s="10"/>
      <c r="Q460" s="10"/>
      <c r="R460" s="10"/>
    </row>
    <row r="461" s="55" customFormat="true" ht="26.1" hidden="false" customHeight="true" outlineLevel="0" collapsed="false">
      <c r="A461" s="161"/>
      <c r="B461" s="162"/>
      <c r="C461" s="10"/>
      <c r="D461" s="10"/>
      <c r="E461" s="10"/>
      <c r="F461" s="10"/>
      <c r="G461" s="10"/>
      <c r="H461" s="10"/>
      <c r="I461" s="10"/>
      <c r="J461" s="10"/>
    </row>
    <row r="462" s="10" customFormat="true" ht="26.1" hidden="false" customHeight="true" outlineLevel="0" collapsed="false">
      <c r="A462" s="161"/>
      <c r="B462" s="162"/>
      <c r="Q462" s="55"/>
      <c r="R462" s="55"/>
    </row>
    <row r="463" s="55" customFormat="true" ht="26.1" hidden="false" customHeight="true" outlineLevel="0" collapsed="false">
      <c r="A463" s="161"/>
      <c r="B463" s="162"/>
      <c r="C463" s="10"/>
      <c r="D463" s="10"/>
      <c r="E463" s="10"/>
      <c r="F463" s="10"/>
      <c r="G463" s="10"/>
      <c r="H463" s="10"/>
      <c r="I463" s="10"/>
      <c r="J463" s="10"/>
    </row>
    <row r="464" s="10" customFormat="true" ht="26.1" hidden="false" customHeight="true" outlineLevel="0" collapsed="false">
      <c r="A464" s="161"/>
      <c r="B464" s="162"/>
      <c r="K464" s="55"/>
      <c r="L464" s="55"/>
      <c r="M464" s="55"/>
      <c r="N464" s="55"/>
      <c r="O464" s="55"/>
      <c r="P464" s="55"/>
    </row>
    <row r="465" s="55" customFormat="true" ht="26.1" hidden="false" customHeight="true" outlineLevel="0" collapsed="false">
      <c r="A465" s="161"/>
      <c r="B465" s="162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</row>
    <row r="466" s="55" customFormat="true" ht="26.1" hidden="false" customHeight="true" outlineLevel="0" collapsed="false">
      <c r="A466" s="161"/>
      <c r="B466" s="161"/>
      <c r="C466" s="10"/>
      <c r="D466" s="10"/>
      <c r="E466" s="10"/>
      <c r="F466" s="10"/>
      <c r="G466" s="10"/>
      <c r="H466" s="10"/>
      <c r="I466" s="10"/>
      <c r="J466" s="10"/>
      <c r="Q466" s="10"/>
      <c r="R466" s="10"/>
    </row>
    <row r="467" s="10" customFormat="true" ht="26.1" hidden="false" customHeight="true" outlineLevel="0" collapsed="false">
      <c r="A467" s="161"/>
      <c r="B467" s="162"/>
    </row>
    <row r="468" s="55" customFormat="true" ht="40.5" hidden="false" customHeight="true" outlineLevel="0" collapsed="false">
      <c r="A468" s="161"/>
      <c r="B468" s="162"/>
      <c r="C468" s="10"/>
      <c r="D468" s="10"/>
      <c r="E468" s="10"/>
      <c r="F468" s="10"/>
      <c r="G468" s="10"/>
      <c r="H468" s="10"/>
      <c r="I468" s="10"/>
      <c r="J468" s="10"/>
      <c r="Q468" s="10"/>
      <c r="R468" s="10"/>
    </row>
    <row r="469" s="10" customFormat="true" ht="40.5" hidden="false" customHeight="true" outlineLevel="0" collapsed="false">
      <c r="A469" s="161"/>
      <c r="B469" s="161"/>
      <c r="K469" s="55"/>
      <c r="L469" s="55"/>
      <c r="M469" s="55"/>
      <c r="N469" s="55"/>
      <c r="O469" s="55"/>
      <c r="P469" s="55"/>
    </row>
    <row r="470" s="10" customFormat="true" ht="26.1" hidden="false" customHeight="true" outlineLevel="0" collapsed="false">
      <c r="A470" s="161"/>
      <c r="B470" s="162"/>
      <c r="K470" s="55"/>
      <c r="L470" s="55"/>
      <c r="M470" s="55"/>
      <c r="N470" s="55"/>
      <c r="O470" s="55"/>
      <c r="P470" s="55"/>
      <c r="Q470" s="55"/>
      <c r="R470" s="55"/>
    </row>
    <row r="471" s="55" customFormat="true" ht="26.1" hidden="false" customHeight="true" outlineLevel="0" collapsed="false">
      <c r="A471" s="161"/>
      <c r="B471" s="161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</row>
    <row r="472" s="55" customFormat="true" ht="26.1" hidden="false" customHeight="true" outlineLevel="0" collapsed="false">
      <c r="A472" s="161"/>
      <c r="B472" s="162"/>
      <c r="C472" s="10"/>
      <c r="D472" s="10"/>
      <c r="E472" s="10"/>
      <c r="F472" s="10"/>
      <c r="G472" s="10"/>
      <c r="H472" s="10"/>
      <c r="I472" s="10"/>
      <c r="J472" s="10"/>
      <c r="Q472" s="10"/>
      <c r="R472" s="10"/>
    </row>
    <row r="473" s="10" customFormat="true" ht="26.1" hidden="false" customHeight="true" outlineLevel="0" collapsed="false">
      <c r="A473" s="161"/>
      <c r="B473" s="162"/>
      <c r="K473" s="55"/>
      <c r="L473" s="55"/>
      <c r="M473" s="55"/>
      <c r="N473" s="55"/>
      <c r="O473" s="55"/>
      <c r="P473" s="55"/>
      <c r="Q473" s="55"/>
      <c r="R473" s="55"/>
    </row>
    <row r="474" s="55" customFormat="true" ht="26.1" hidden="false" customHeight="true" outlineLevel="0" collapsed="false">
      <c r="A474" s="161"/>
      <c r="B474" s="162"/>
      <c r="C474" s="10"/>
      <c r="D474" s="10"/>
      <c r="E474" s="10"/>
      <c r="F474" s="10"/>
      <c r="G474" s="10"/>
      <c r="H474" s="10"/>
      <c r="I474" s="10"/>
      <c r="J474" s="10"/>
    </row>
    <row r="475" s="55" customFormat="true" ht="26.1" hidden="false" customHeight="true" outlineLevel="0" collapsed="false">
      <c r="A475" s="161"/>
      <c r="B475" s="161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</row>
    <row r="476" s="55" customFormat="true" ht="26.1" hidden="false" customHeight="true" outlineLevel="0" collapsed="false">
      <c r="A476" s="161"/>
      <c r="B476" s="162"/>
      <c r="C476" s="10"/>
      <c r="D476" s="10"/>
      <c r="E476" s="10"/>
      <c r="F476" s="10"/>
      <c r="G476" s="10"/>
      <c r="H476" s="10"/>
      <c r="I476" s="10"/>
      <c r="J476" s="10"/>
    </row>
    <row r="477" s="111" customFormat="true" ht="26.1" hidden="false" customHeight="true" outlineLevel="0" collapsed="false">
      <c r="A477" s="161"/>
      <c r="B477" s="162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55"/>
      <c r="R477" s="55"/>
    </row>
    <row r="478" s="55" customFormat="true" ht="26.1" hidden="false" customHeight="true" outlineLevel="0" collapsed="false">
      <c r="A478" s="161"/>
      <c r="B478" s="162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</row>
    <row r="479" s="10" customFormat="true" ht="26.1" hidden="false" customHeight="true" outlineLevel="0" collapsed="false">
      <c r="A479" s="161"/>
      <c r="B479" s="161"/>
      <c r="K479" s="55"/>
      <c r="L479" s="55"/>
      <c r="M479" s="55"/>
      <c r="N479" s="55"/>
      <c r="O479" s="55"/>
      <c r="P479" s="55"/>
      <c r="Q479" s="55"/>
      <c r="R479" s="55"/>
    </row>
    <row r="480" s="10" customFormat="true" ht="26.1" hidden="false" customHeight="true" outlineLevel="0" collapsed="false">
      <c r="A480" s="161"/>
      <c r="B480" s="162"/>
      <c r="K480" s="55"/>
      <c r="L480" s="55"/>
      <c r="M480" s="55"/>
      <c r="N480" s="55"/>
      <c r="O480" s="55"/>
      <c r="P480" s="55"/>
    </row>
    <row r="481" s="55" customFormat="true" ht="26.1" hidden="false" customHeight="true" outlineLevel="0" collapsed="false">
      <c r="A481" s="161"/>
      <c r="B481" s="161"/>
      <c r="C481" s="10"/>
      <c r="D481" s="10"/>
      <c r="E481" s="10"/>
      <c r="F481" s="10"/>
      <c r="G481" s="10"/>
      <c r="H481" s="10"/>
      <c r="I481" s="202"/>
      <c r="J481" s="202"/>
      <c r="K481" s="73"/>
      <c r="L481" s="73"/>
      <c r="M481" s="73"/>
      <c r="N481" s="73"/>
      <c r="O481" s="73"/>
      <c r="P481" s="73"/>
    </row>
    <row r="482" s="55" customFormat="true" ht="26.1" hidden="false" customHeight="true" outlineLevel="0" collapsed="false">
      <c r="A482" s="161"/>
      <c r="B482" s="161"/>
      <c r="C482" s="10"/>
      <c r="D482" s="10"/>
      <c r="E482" s="10"/>
      <c r="F482" s="10"/>
      <c r="G482" s="10"/>
      <c r="H482" s="10"/>
      <c r="I482" s="10"/>
      <c r="J482" s="10"/>
      <c r="Q482" s="10"/>
      <c r="R482" s="10"/>
    </row>
    <row r="483" s="55" customFormat="true" ht="26.1" hidden="false" customHeight="true" outlineLevel="0" collapsed="false">
      <c r="A483" s="161"/>
      <c r="B483" s="162"/>
      <c r="C483" s="10"/>
      <c r="D483" s="10"/>
      <c r="E483" s="10"/>
      <c r="F483" s="10"/>
      <c r="G483" s="10"/>
      <c r="H483" s="10"/>
      <c r="I483" s="111"/>
      <c r="J483" s="111"/>
      <c r="K483" s="73"/>
      <c r="L483" s="73"/>
      <c r="M483" s="73"/>
      <c r="N483" s="73"/>
      <c r="O483" s="73"/>
      <c r="P483" s="73"/>
    </row>
    <row r="484" s="55" customFormat="true" ht="26.1" hidden="false" customHeight="true" outlineLevel="0" collapsed="false">
      <c r="A484" s="161"/>
      <c r="B484" s="162"/>
      <c r="C484" s="10"/>
      <c r="D484" s="10"/>
      <c r="E484" s="10"/>
      <c r="F484" s="10"/>
      <c r="G484" s="10"/>
      <c r="H484" s="10"/>
      <c r="I484" s="10"/>
      <c r="J484" s="10"/>
    </row>
    <row r="485" s="55" customFormat="true" ht="26.1" hidden="false" customHeight="true" outlineLevel="0" collapsed="false">
      <c r="A485" s="185"/>
      <c r="B485" s="186"/>
      <c r="C485" s="202"/>
      <c r="D485" s="202"/>
      <c r="E485" s="202"/>
      <c r="F485" s="202"/>
      <c r="G485" s="202"/>
      <c r="H485" s="202"/>
      <c r="I485" s="10"/>
      <c r="J485" s="10"/>
      <c r="Q485" s="10"/>
      <c r="R485" s="10"/>
    </row>
    <row r="486" s="55" customFormat="true" ht="26.1" hidden="false" customHeight="true" outlineLevel="0" collapsed="false">
      <c r="A486" s="161"/>
      <c r="B486" s="162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</row>
    <row r="487" s="55" customFormat="true" ht="26.1" hidden="false" customHeight="true" outlineLevel="0" collapsed="false">
      <c r="A487" s="185"/>
      <c r="B487" s="186"/>
      <c r="C487" s="111"/>
      <c r="D487" s="111"/>
      <c r="E487" s="111"/>
      <c r="F487" s="111"/>
      <c r="G487" s="111"/>
      <c r="H487" s="111"/>
      <c r="I487" s="10"/>
      <c r="J487" s="10"/>
    </row>
    <row r="488" s="10" customFormat="true" ht="26.1" hidden="false" customHeight="true" outlineLevel="0" collapsed="false">
      <c r="A488" s="161"/>
      <c r="B488" s="162"/>
      <c r="K488" s="55"/>
      <c r="L488" s="55"/>
      <c r="M488" s="55"/>
      <c r="N488" s="55"/>
      <c r="O488" s="55"/>
      <c r="P488" s="55"/>
      <c r="Q488" s="55"/>
      <c r="R488" s="55"/>
    </row>
    <row r="489" s="55" customFormat="true" ht="26.1" hidden="false" customHeight="true" outlineLevel="0" collapsed="false">
      <c r="A489" s="161"/>
      <c r="B489" s="162"/>
      <c r="C489" s="10"/>
      <c r="D489" s="10"/>
      <c r="E489" s="10"/>
      <c r="F489" s="10"/>
      <c r="G489" s="10"/>
      <c r="H489" s="10"/>
      <c r="I489" s="10"/>
      <c r="J489" s="10"/>
    </row>
    <row r="490" s="55" customFormat="true" ht="26.1" hidden="false" customHeight="true" outlineLevel="0" collapsed="false">
      <c r="A490" s="161"/>
      <c r="B490" s="161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</row>
    <row r="491" s="55" customFormat="true" ht="26.1" hidden="false" customHeight="true" outlineLevel="0" collapsed="false">
      <c r="A491" s="161"/>
      <c r="B491" s="162"/>
      <c r="C491" s="10"/>
      <c r="D491" s="10"/>
      <c r="E491" s="10"/>
      <c r="F491" s="10"/>
      <c r="G491" s="10"/>
      <c r="H491" s="10"/>
      <c r="I491" s="10"/>
      <c r="J491" s="10"/>
      <c r="Q491" s="10"/>
      <c r="R491" s="10"/>
    </row>
    <row r="492" s="10" customFormat="true" ht="26.1" hidden="false" customHeight="true" outlineLevel="0" collapsed="false">
      <c r="A492" s="161"/>
      <c r="B492" s="162"/>
      <c r="K492" s="55"/>
      <c r="L492" s="55"/>
      <c r="M492" s="55"/>
      <c r="N492" s="55"/>
      <c r="O492" s="55"/>
      <c r="P492" s="55"/>
      <c r="Q492" s="55"/>
      <c r="R492" s="55"/>
    </row>
    <row r="493" s="55" customFormat="true" ht="26.1" hidden="false" customHeight="true" outlineLevel="0" collapsed="false">
      <c r="A493" s="161"/>
      <c r="B493" s="162"/>
      <c r="C493" s="10"/>
      <c r="D493" s="10"/>
      <c r="E493" s="10"/>
      <c r="F493" s="10"/>
      <c r="G493" s="10"/>
      <c r="H493" s="10"/>
      <c r="I493" s="10"/>
      <c r="J493" s="10"/>
      <c r="Q493" s="10"/>
      <c r="R493" s="10"/>
    </row>
    <row r="494" s="10" customFormat="true" ht="26.1" hidden="false" customHeight="true" outlineLevel="0" collapsed="false">
      <c r="A494" s="161"/>
      <c r="B494" s="161"/>
      <c r="Q494" s="55"/>
      <c r="R494" s="55"/>
    </row>
    <row r="495" s="55" customFormat="true" ht="59.25" hidden="false" customHeight="true" outlineLevel="0" collapsed="false">
      <c r="A495" s="161"/>
      <c r="B495" s="162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</row>
    <row r="496" s="55" customFormat="true" ht="33.75" hidden="false" customHeight="true" outlineLevel="0" collapsed="false">
      <c r="A496" s="161"/>
      <c r="B496" s="162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</row>
    <row r="497" s="10" customFormat="true" ht="26.1" hidden="false" customHeight="true" outlineLevel="0" collapsed="false">
      <c r="A497" s="161"/>
      <c r="B497" s="162"/>
      <c r="Q497" s="55"/>
      <c r="R497" s="55"/>
    </row>
    <row r="498" s="10" customFormat="true" ht="26.1" hidden="false" customHeight="true" outlineLevel="0" collapsed="false">
      <c r="A498" s="161"/>
      <c r="B498" s="161"/>
    </row>
    <row r="499" s="10" customFormat="true" ht="26.1" hidden="false" customHeight="true" outlineLevel="0" collapsed="false">
      <c r="A499" s="161"/>
      <c r="B499" s="161"/>
      <c r="Q499" s="55"/>
      <c r="R499" s="55"/>
    </row>
    <row r="500" s="10" customFormat="true" ht="26.1" hidden="false" customHeight="true" outlineLevel="0" collapsed="false">
      <c r="A500" s="161"/>
      <c r="B500" s="161"/>
      <c r="K500" s="55"/>
      <c r="L500" s="55"/>
      <c r="M500" s="55"/>
      <c r="N500" s="55"/>
      <c r="O500" s="55"/>
      <c r="P500" s="55"/>
      <c r="Q500" s="55"/>
      <c r="R500" s="55"/>
    </row>
    <row r="501" s="10" customFormat="true" ht="26.1" hidden="false" customHeight="true" outlineLevel="0" collapsed="false">
      <c r="A501" s="161"/>
      <c r="B501" s="161"/>
      <c r="K501" s="55"/>
      <c r="L501" s="55"/>
      <c r="M501" s="55"/>
      <c r="N501" s="55"/>
      <c r="O501" s="55"/>
      <c r="P501" s="55"/>
    </row>
    <row r="502" s="10" customFormat="true" ht="26.1" hidden="false" customHeight="true" outlineLevel="0" collapsed="false">
      <c r="A502" s="161"/>
      <c r="B502" s="161"/>
    </row>
    <row r="503" s="55" customFormat="true" ht="26.1" hidden="false" customHeight="true" outlineLevel="0" collapsed="false">
      <c r="A503" s="161"/>
      <c r="B503" s="161"/>
      <c r="C503" s="10"/>
      <c r="D503" s="10"/>
      <c r="E503" s="10"/>
      <c r="F503" s="10"/>
      <c r="G503" s="10"/>
      <c r="H503" s="10"/>
      <c r="I503" s="10"/>
      <c r="J503" s="10"/>
      <c r="Q503" s="10"/>
      <c r="R503" s="10"/>
    </row>
    <row r="504" s="55" customFormat="true" ht="26.1" hidden="false" customHeight="true" outlineLevel="0" collapsed="false">
      <c r="A504" s="161"/>
      <c r="B504" s="162"/>
      <c r="C504" s="10"/>
      <c r="D504" s="10"/>
      <c r="E504" s="10"/>
      <c r="F504" s="10"/>
      <c r="G504" s="10"/>
      <c r="H504" s="10"/>
      <c r="I504" s="10"/>
      <c r="J504" s="10"/>
    </row>
    <row r="505" s="55" customFormat="true" ht="26.1" hidden="false" customHeight="true" outlineLevel="0" collapsed="false">
      <c r="A505" s="161"/>
      <c r="B505" s="162"/>
      <c r="C505" s="10"/>
      <c r="D505" s="10"/>
      <c r="E505" s="10"/>
      <c r="F505" s="10"/>
      <c r="G505" s="10"/>
      <c r="H505" s="10"/>
      <c r="I505" s="10"/>
      <c r="J505" s="10"/>
    </row>
    <row r="506" s="55" customFormat="true" ht="26.1" hidden="false" customHeight="true" outlineLevel="0" collapsed="false">
      <c r="A506" s="161"/>
      <c r="B506" s="161"/>
      <c r="C506" s="10"/>
      <c r="D506" s="10"/>
      <c r="E506" s="10"/>
      <c r="F506" s="10"/>
      <c r="G506" s="10"/>
      <c r="H506" s="10"/>
      <c r="I506" s="10"/>
      <c r="J506" s="10"/>
      <c r="Q506" s="160"/>
      <c r="R506" s="160"/>
    </row>
    <row r="507" s="55" customFormat="true" ht="26.1" hidden="false" customHeight="true" outlineLevel="0" collapsed="false">
      <c r="A507" s="161"/>
      <c r="B507" s="162"/>
      <c r="C507" s="10"/>
      <c r="D507" s="10"/>
      <c r="E507" s="10"/>
      <c r="F507" s="10"/>
      <c r="G507" s="10"/>
      <c r="H507" s="10"/>
      <c r="I507" s="10"/>
      <c r="J507" s="10"/>
    </row>
    <row r="508" s="10" customFormat="true" ht="26.1" hidden="false" customHeight="true" outlineLevel="0" collapsed="false">
      <c r="A508" s="161"/>
      <c r="B508" s="162"/>
      <c r="K508" s="55"/>
      <c r="L508" s="55"/>
      <c r="M508" s="55"/>
      <c r="N508" s="55"/>
      <c r="O508" s="55"/>
      <c r="P508" s="55"/>
      <c r="Q508" s="55"/>
      <c r="R508" s="55"/>
    </row>
    <row r="509" s="55" customFormat="true" ht="26.1" hidden="false" customHeight="true" outlineLevel="0" collapsed="false">
      <c r="A509" s="161"/>
      <c r="B509" s="162"/>
      <c r="C509" s="10"/>
      <c r="D509" s="10"/>
      <c r="E509" s="10"/>
      <c r="F509" s="10"/>
      <c r="G509" s="10"/>
      <c r="H509" s="10"/>
      <c r="I509" s="10"/>
      <c r="J509" s="10"/>
      <c r="Q509" s="10"/>
      <c r="R509" s="10"/>
    </row>
    <row r="510" s="55" customFormat="true" ht="26.1" hidden="false" customHeight="true" outlineLevel="0" collapsed="false">
      <c r="A510" s="161"/>
      <c r="B510" s="162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</row>
    <row r="511" s="55" customFormat="true" ht="26.1" hidden="false" customHeight="true" outlineLevel="0" collapsed="false">
      <c r="A511" s="161"/>
      <c r="B511" s="162"/>
      <c r="C511" s="10"/>
      <c r="D511" s="10"/>
      <c r="E511" s="10"/>
      <c r="F511" s="10"/>
      <c r="G511" s="10"/>
      <c r="H511" s="10"/>
      <c r="I511" s="10"/>
      <c r="J511" s="10"/>
      <c r="Q511" s="10"/>
      <c r="R511" s="10"/>
    </row>
    <row r="512" s="10" customFormat="true" ht="26.1" hidden="false" customHeight="true" outlineLevel="0" collapsed="false">
      <c r="A512" s="161"/>
      <c r="B512" s="162"/>
      <c r="Q512" s="55"/>
      <c r="R512" s="55"/>
    </row>
    <row r="513" s="55" customFormat="true" ht="26.1" hidden="false" customHeight="true" outlineLevel="0" collapsed="false">
      <c r="A513" s="161"/>
      <c r="B513" s="162"/>
      <c r="C513" s="10"/>
      <c r="D513" s="10"/>
      <c r="E513" s="10"/>
      <c r="F513" s="10"/>
      <c r="G513" s="10"/>
      <c r="H513" s="10"/>
      <c r="I513" s="10"/>
      <c r="J513" s="10"/>
      <c r="Q513" s="10"/>
      <c r="R513" s="10"/>
    </row>
    <row r="514" s="55" customFormat="true" ht="26.1" hidden="false" customHeight="true" outlineLevel="0" collapsed="false">
      <c r="A514" s="166"/>
      <c r="B514" s="166"/>
      <c r="C514" s="10"/>
      <c r="D514" s="10"/>
      <c r="E514" s="10"/>
      <c r="F514" s="10"/>
      <c r="G514" s="10"/>
      <c r="H514" s="10"/>
      <c r="I514" s="10"/>
      <c r="J514" s="10"/>
    </row>
    <row r="515" s="55" customFormat="true" ht="26.1" hidden="false" customHeight="true" outlineLevel="0" collapsed="false">
      <c r="A515" s="166"/>
      <c r="B515" s="167"/>
      <c r="C515" s="10"/>
      <c r="D515" s="10"/>
      <c r="E515" s="10"/>
      <c r="F515" s="10"/>
      <c r="G515" s="10"/>
      <c r="H515" s="10"/>
      <c r="I515" s="111"/>
      <c r="J515" s="111"/>
      <c r="K515" s="10"/>
      <c r="L515" s="10"/>
      <c r="M515" s="10"/>
      <c r="N515" s="10"/>
      <c r="O515" s="10"/>
      <c r="P515" s="10"/>
    </row>
    <row r="516" s="55" customFormat="true" ht="26.1" hidden="false" customHeight="true" outlineLevel="0" collapsed="false">
      <c r="A516" s="170"/>
      <c r="B516" s="170"/>
      <c r="C516" s="10"/>
      <c r="D516" s="10"/>
      <c r="E516" s="10"/>
      <c r="F516" s="10"/>
      <c r="G516" s="10"/>
      <c r="H516" s="10"/>
      <c r="I516" s="10"/>
      <c r="J516" s="10"/>
      <c r="Q516" s="10"/>
      <c r="R516" s="10"/>
    </row>
    <row r="517" s="55" customFormat="true" ht="26.1" hidden="false" customHeight="true" outlineLevel="0" collapsed="false">
      <c r="A517" s="161"/>
      <c r="B517" s="162"/>
      <c r="C517" s="10"/>
      <c r="D517" s="10"/>
      <c r="E517" s="10"/>
      <c r="F517" s="10"/>
      <c r="G517" s="10"/>
      <c r="H517" s="10"/>
      <c r="I517" s="10"/>
      <c r="J517" s="10"/>
    </row>
    <row r="518" s="10" customFormat="true" ht="26.1" hidden="false" customHeight="true" outlineLevel="0" collapsed="false">
      <c r="A518" s="161"/>
      <c r="B518" s="162"/>
      <c r="K518" s="55"/>
      <c r="L518" s="55"/>
      <c r="M518" s="55"/>
      <c r="N518" s="55"/>
      <c r="O518" s="55"/>
      <c r="P518" s="55"/>
      <c r="Q518" s="58"/>
      <c r="R518" s="58"/>
    </row>
    <row r="519" s="10" customFormat="true" ht="30.75" hidden="false" customHeight="true" outlineLevel="0" collapsed="false">
      <c r="A519" s="185"/>
      <c r="B519" s="185"/>
      <c r="C519" s="111"/>
      <c r="D519" s="111"/>
      <c r="E519" s="111"/>
      <c r="F519" s="111"/>
      <c r="G519" s="111"/>
      <c r="H519" s="111"/>
      <c r="K519" s="55"/>
      <c r="L519" s="55"/>
      <c r="M519" s="55"/>
      <c r="N519" s="55"/>
      <c r="O519" s="55"/>
      <c r="P519" s="55"/>
    </row>
    <row r="520" s="55" customFormat="true" ht="26.1" hidden="false" customHeight="true" outlineLevel="0" collapsed="false">
      <c r="A520" s="161"/>
      <c r="B520" s="162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</row>
    <row r="521" s="10" customFormat="true" ht="26.1" hidden="false" customHeight="true" outlineLevel="0" collapsed="false">
      <c r="A521" s="161"/>
      <c r="B521" s="162"/>
    </row>
    <row r="522" s="55" customFormat="true" ht="26.1" hidden="false" customHeight="true" outlineLevel="0" collapsed="false">
      <c r="A522" s="161"/>
      <c r="B522" s="162"/>
      <c r="C522" s="10"/>
      <c r="D522" s="10"/>
      <c r="E522" s="10"/>
      <c r="F522" s="10"/>
      <c r="G522" s="10"/>
      <c r="H522" s="10"/>
      <c r="I522" s="10"/>
      <c r="J522" s="10"/>
    </row>
    <row r="523" s="10" customFormat="true" ht="26.1" hidden="false" customHeight="true" outlineLevel="0" collapsed="false">
      <c r="A523" s="161"/>
      <c r="B523" s="162"/>
      <c r="Q523" s="55"/>
      <c r="R523" s="55"/>
    </row>
    <row r="524" s="55" customFormat="true" ht="26.1" hidden="false" customHeight="true" outlineLevel="0" collapsed="false">
      <c r="A524" s="161"/>
      <c r="B524" s="161"/>
      <c r="C524" s="10"/>
      <c r="D524" s="10"/>
      <c r="E524" s="10"/>
      <c r="F524" s="10"/>
      <c r="G524" s="10"/>
      <c r="H524" s="10"/>
      <c r="I524" s="10"/>
      <c r="J524" s="10"/>
      <c r="Q524" s="10"/>
      <c r="R524" s="10"/>
    </row>
    <row r="525" s="111" customFormat="true" ht="32.25" hidden="false" customHeight="true" outlineLevel="0" collapsed="false">
      <c r="A525" s="161"/>
      <c r="B525" s="161"/>
      <c r="C525" s="10"/>
      <c r="D525" s="10"/>
      <c r="E525" s="10"/>
      <c r="F525" s="10"/>
      <c r="G525" s="10"/>
      <c r="H525" s="10"/>
      <c r="I525" s="10"/>
      <c r="J525" s="10"/>
      <c r="K525" s="55"/>
      <c r="L525" s="55"/>
      <c r="M525" s="55"/>
      <c r="N525" s="55"/>
      <c r="O525" s="55"/>
      <c r="P525" s="55"/>
      <c r="Q525" s="55"/>
      <c r="R525" s="55"/>
    </row>
    <row r="526" s="55" customFormat="true" ht="26.1" hidden="false" customHeight="true" outlineLevel="0" collapsed="false">
      <c r="A526" s="161"/>
      <c r="B526" s="162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</row>
    <row r="527" s="55" customFormat="true" ht="31.5" hidden="false" customHeight="true" outlineLevel="0" collapsed="false">
      <c r="A527" s="161"/>
      <c r="B527" s="161"/>
      <c r="C527" s="10"/>
      <c r="D527" s="10"/>
      <c r="E527" s="10"/>
      <c r="F527" s="10"/>
      <c r="G527" s="10"/>
      <c r="H527" s="10"/>
      <c r="I527" s="10"/>
      <c r="J527" s="10"/>
    </row>
    <row r="528" s="10" customFormat="true" ht="26.1" hidden="false" customHeight="true" outlineLevel="0" collapsed="false">
      <c r="A528" s="161"/>
      <c r="B528" s="162"/>
      <c r="Q528" s="55"/>
      <c r="R528" s="55"/>
    </row>
    <row r="529" s="55" customFormat="true" ht="26.1" hidden="false" customHeight="true" outlineLevel="0" collapsed="false">
      <c r="A529" s="161"/>
      <c r="B529" s="162"/>
      <c r="C529" s="10"/>
      <c r="D529" s="10"/>
      <c r="E529" s="10"/>
      <c r="F529" s="10"/>
      <c r="G529" s="10"/>
      <c r="H529" s="10"/>
      <c r="I529" s="10"/>
      <c r="J529" s="10"/>
      <c r="Q529" s="10"/>
      <c r="R529" s="10"/>
    </row>
    <row r="530" s="55" customFormat="true" ht="26.1" hidden="false" customHeight="true" outlineLevel="0" collapsed="false">
      <c r="A530" s="161"/>
      <c r="B530" s="161"/>
      <c r="C530" s="10"/>
      <c r="D530" s="10"/>
      <c r="E530" s="10"/>
      <c r="F530" s="10"/>
      <c r="G530" s="10"/>
      <c r="H530" s="10"/>
      <c r="I530" s="10"/>
      <c r="J530" s="10"/>
    </row>
    <row r="531" s="10" customFormat="true" ht="26.1" hidden="false" customHeight="true" outlineLevel="0" collapsed="false">
      <c r="A531" s="161"/>
      <c r="B531" s="162"/>
      <c r="K531" s="8" t="e">
        <f aca="false">#REF!</f>
        <v>#REF!</v>
      </c>
    </row>
    <row r="532" s="10" customFormat="true" ht="26.1" hidden="false" customHeight="true" outlineLevel="0" collapsed="false">
      <c r="A532" s="161"/>
      <c r="B532" s="161"/>
      <c r="Q532" s="55"/>
      <c r="R532" s="55"/>
    </row>
    <row r="533" s="10" customFormat="true" ht="26.1" hidden="false" customHeight="true" outlineLevel="0" collapsed="false">
      <c r="A533" s="161"/>
      <c r="B533" s="162"/>
    </row>
    <row r="534" s="55" customFormat="true" ht="26.1" hidden="false" customHeight="true" outlineLevel="0" collapsed="false">
      <c r="A534" s="161"/>
      <c r="B534" s="162"/>
      <c r="C534" s="10"/>
      <c r="D534" s="10"/>
      <c r="E534" s="10"/>
      <c r="F534" s="10"/>
      <c r="G534" s="10"/>
      <c r="H534" s="10"/>
      <c r="I534" s="10"/>
      <c r="J534" s="10"/>
    </row>
    <row r="535" s="10" customFormat="true" ht="26.1" hidden="false" customHeight="true" outlineLevel="0" collapsed="false">
      <c r="A535" s="161"/>
      <c r="B535" s="161"/>
      <c r="K535" s="55"/>
      <c r="L535" s="55"/>
      <c r="M535" s="55"/>
      <c r="N535" s="55"/>
      <c r="O535" s="55"/>
      <c r="P535" s="55"/>
    </row>
    <row r="536" s="58" customFormat="true" ht="26.1" hidden="false" customHeight="true" outlineLevel="0" collapsed="false">
      <c r="A536" s="161"/>
      <c r="B536" s="161"/>
      <c r="C536" s="10"/>
      <c r="D536" s="10"/>
      <c r="E536" s="10"/>
      <c r="F536" s="10"/>
      <c r="G536" s="10"/>
      <c r="H536" s="10"/>
      <c r="I536" s="10"/>
      <c r="J536" s="10"/>
      <c r="K536" s="160"/>
      <c r="L536" s="160"/>
      <c r="M536" s="160"/>
      <c r="N536" s="160"/>
      <c r="O536" s="160"/>
      <c r="P536" s="160"/>
      <c r="Q536" s="10"/>
      <c r="R536" s="10"/>
    </row>
    <row r="537" s="55" customFormat="true" ht="26.1" hidden="false" customHeight="true" outlineLevel="0" collapsed="false">
      <c r="A537" s="161"/>
      <c r="B537" s="161"/>
      <c r="C537" s="10"/>
      <c r="D537" s="10"/>
      <c r="E537" s="10"/>
      <c r="F537" s="10"/>
      <c r="G537" s="10"/>
      <c r="H537" s="10"/>
      <c r="I537" s="10"/>
      <c r="J537" s="10"/>
      <c r="Q537" s="10"/>
      <c r="R537" s="10"/>
    </row>
    <row r="538" s="55" customFormat="true" ht="26.1" hidden="false" customHeight="true" outlineLevel="0" collapsed="false">
      <c r="A538" s="161"/>
      <c r="B538" s="162"/>
      <c r="C538" s="10"/>
      <c r="D538" s="10"/>
      <c r="E538" s="10"/>
      <c r="F538" s="10"/>
      <c r="G538" s="10"/>
      <c r="H538" s="10"/>
      <c r="I538" s="10"/>
      <c r="J538" s="10"/>
      <c r="Q538" s="10"/>
      <c r="R538" s="10"/>
    </row>
    <row r="539" s="10" customFormat="true" ht="26.1" hidden="false" customHeight="true" outlineLevel="0" collapsed="false">
      <c r="A539" s="161"/>
      <c r="B539" s="162"/>
    </row>
    <row r="540" s="10" customFormat="true" ht="31.5" hidden="false" customHeight="true" outlineLevel="0" collapsed="false">
      <c r="A540" s="161"/>
      <c r="B540" s="161"/>
      <c r="K540" s="55"/>
      <c r="L540" s="55"/>
      <c r="M540" s="55"/>
      <c r="N540" s="55"/>
      <c r="O540" s="55"/>
      <c r="P540" s="55"/>
    </row>
    <row r="541" s="10" customFormat="true" ht="30.75" hidden="false" customHeight="true" outlineLevel="0" collapsed="false">
      <c r="A541" s="161"/>
      <c r="B541" s="162"/>
      <c r="Q541" s="55"/>
      <c r="R541" s="55"/>
    </row>
    <row r="542" s="55" customFormat="true" ht="30.75" hidden="false" customHeight="true" outlineLevel="0" collapsed="false">
      <c r="A542" s="161"/>
      <c r="B542" s="162"/>
      <c r="C542" s="10"/>
      <c r="D542" s="10"/>
      <c r="E542" s="10"/>
      <c r="F542" s="10"/>
      <c r="G542" s="10"/>
      <c r="H542" s="10"/>
      <c r="I542" s="10"/>
      <c r="J542" s="10"/>
    </row>
    <row r="543" s="55" customFormat="true" ht="26.1" hidden="false" customHeight="true" outlineLevel="0" collapsed="false">
      <c r="A543" s="161"/>
      <c r="B543" s="161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</row>
    <row r="544" s="55" customFormat="true" ht="26.1" hidden="false" customHeight="true" outlineLevel="0" collapsed="false">
      <c r="A544" s="161"/>
      <c r="B544" s="162"/>
      <c r="C544" s="10"/>
      <c r="D544" s="10"/>
      <c r="E544" s="10"/>
      <c r="F544" s="10"/>
      <c r="G544" s="10"/>
      <c r="H544" s="10"/>
      <c r="I544" s="10"/>
      <c r="J544" s="10"/>
    </row>
    <row r="545" s="55" customFormat="true" ht="26.1" hidden="false" customHeight="true" outlineLevel="0" collapsed="false">
      <c r="A545" s="152"/>
      <c r="B545" s="152"/>
      <c r="C545" s="10"/>
      <c r="D545" s="10"/>
      <c r="E545" s="10"/>
      <c r="F545" s="10"/>
      <c r="G545" s="10"/>
      <c r="H545" s="10"/>
      <c r="I545" s="10"/>
      <c r="J545" s="10"/>
    </row>
    <row r="546" s="55" customFormat="true" ht="26.1" hidden="false" customHeight="true" outlineLevel="0" collapsed="false">
      <c r="A546" s="152"/>
      <c r="B546" s="153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</row>
    <row r="547" s="10" customFormat="true" ht="26.1" hidden="false" customHeight="true" outlineLevel="0" collapsed="false">
      <c r="A547" s="152"/>
      <c r="B547" s="152"/>
      <c r="K547" s="55"/>
      <c r="L547" s="55"/>
      <c r="M547" s="55"/>
      <c r="N547" s="55"/>
      <c r="O547" s="55"/>
      <c r="P547" s="55"/>
      <c r="Q547" s="55"/>
      <c r="R547" s="55"/>
    </row>
    <row r="548" s="55" customFormat="true" ht="26.1" hidden="false" customHeight="true" outlineLevel="0" collapsed="false">
      <c r="A548" s="152"/>
      <c r="B548" s="153"/>
      <c r="C548" s="10"/>
      <c r="D548" s="10"/>
      <c r="E548" s="10"/>
      <c r="F548" s="10"/>
      <c r="G548" s="10"/>
      <c r="H548" s="10"/>
      <c r="I548" s="10"/>
      <c r="J548" s="10"/>
      <c r="K548" s="58"/>
      <c r="L548" s="58"/>
      <c r="M548" s="58"/>
      <c r="N548" s="58"/>
      <c r="O548" s="58"/>
      <c r="P548" s="58"/>
    </row>
    <row r="549" s="10" customFormat="true" ht="26.1" hidden="false" customHeight="true" outlineLevel="0" collapsed="false">
      <c r="A549" s="152"/>
      <c r="B549" s="153"/>
    </row>
    <row r="550" s="111" customFormat="true" ht="26.1" hidden="false" customHeight="true" outlineLevel="0" collapsed="false">
      <c r="A550" s="152"/>
      <c r="B550" s="152"/>
      <c r="C550" s="10"/>
      <c r="D550" s="10"/>
      <c r="E550" s="10"/>
      <c r="F550" s="10"/>
      <c r="G550" s="10"/>
      <c r="H550" s="10"/>
      <c r="I550" s="10"/>
      <c r="J550" s="10"/>
      <c r="K550" s="55"/>
      <c r="L550" s="55"/>
      <c r="M550" s="55"/>
      <c r="N550" s="55"/>
      <c r="O550" s="55"/>
      <c r="P550" s="55"/>
      <c r="Q550" s="55"/>
      <c r="R550" s="55"/>
    </row>
    <row r="551" s="10" customFormat="true" ht="26.1" hidden="false" customHeight="true" outlineLevel="0" collapsed="false">
      <c r="A551" s="152"/>
      <c r="B551" s="153"/>
      <c r="Q551" s="55"/>
      <c r="R551" s="55"/>
    </row>
    <row r="552" s="55" customFormat="true" ht="26.1" hidden="false" customHeight="true" outlineLevel="0" collapsed="false">
      <c r="A552" s="161"/>
      <c r="B552" s="162"/>
      <c r="C552" s="10"/>
      <c r="D552" s="10"/>
      <c r="E552" s="10"/>
      <c r="F552" s="10"/>
      <c r="G552" s="10"/>
      <c r="H552" s="10"/>
      <c r="I552" s="10"/>
      <c r="J552" s="10"/>
    </row>
    <row r="553" s="55" customFormat="true" ht="26.1" hidden="false" customHeight="true" outlineLevel="0" collapsed="false">
      <c r="A553" s="152"/>
      <c r="B553" s="152"/>
      <c r="C553" s="10"/>
      <c r="D553" s="10"/>
      <c r="E553" s="10"/>
      <c r="F553" s="10"/>
      <c r="G553" s="10"/>
      <c r="H553" s="10"/>
      <c r="I553" s="10"/>
      <c r="J553" s="10"/>
    </row>
    <row r="554" s="55" customFormat="true" ht="43.5" hidden="false" customHeight="true" outlineLevel="0" collapsed="false">
      <c r="A554" s="152"/>
      <c r="B554" s="153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</row>
    <row r="555" s="55" customFormat="true" ht="31.5" hidden="false" customHeight="true" outlineLevel="0" collapsed="false">
      <c r="A555" s="152"/>
      <c r="B555" s="152"/>
      <c r="C555" s="10"/>
      <c r="D555" s="10"/>
      <c r="E555" s="10"/>
      <c r="F555" s="10"/>
      <c r="G555" s="10"/>
      <c r="H555" s="10"/>
      <c r="I555" s="10"/>
      <c r="J555" s="10"/>
      <c r="Q555" s="10"/>
      <c r="R555" s="10"/>
    </row>
    <row r="556" s="55" customFormat="true" ht="26.1" hidden="false" customHeight="true" outlineLevel="0" collapsed="false">
      <c r="A556" s="152"/>
      <c r="B556" s="153"/>
      <c r="C556" s="10"/>
      <c r="D556" s="10"/>
      <c r="E556" s="10"/>
      <c r="F556" s="10"/>
      <c r="G556" s="10"/>
      <c r="H556" s="10"/>
      <c r="I556" s="10"/>
      <c r="J556" s="10"/>
      <c r="Q556" s="10"/>
      <c r="R556" s="10"/>
    </row>
    <row r="557" s="10" customFormat="true" ht="26.1" hidden="false" customHeight="true" outlineLevel="0" collapsed="false">
      <c r="A557" s="152"/>
      <c r="B557" s="153"/>
      <c r="K557" s="55"/>
      <c r="L557" s="55"/>
      <c r="M557" s="55"/>
      <c r="N557" s="55"/>
      <c r="O557" s="55"/>
      <c r="P557" s="55"/>
      <c r="Q557" s="55"/>
      <c r="R557" s="55"/>
    </row>
    <row r="558" s="55" customFormat="true" ht="26.1" hidden="false" customHeight="true" outlineLevel="0" collapsed="false">
      <c r="A558" s="152"/>
      <c r="B558" s="152"/>
      <c r="C558" s="10"/>
      <c r="D558" s="10"/>
      <c r="E558" s="10"/>
      <c r="F558" s="10"/>
      <c r="G558" s="10"/>
      <c r="H558" s="10"/>
      <c r="I558" s="10"/>
      <c r="J558" s="10"/>
      <c r="Q558" s="10"/>
      <c r="R558" s="10"/>
    </row>
    <row r="559" s="10" customFormat="true" ht="26.1" hidden="false" customHeight="true" outlineLevel="0" collapsed="false">
      <c r="A559" s="152"/>
      <c r="B559" s="153"/>
      <c r="Q559" s="55"/>
      <c r="R559" s="55"/>
    </row>
    <row r="560" s="55" customFormat="true" ht="33.75" hidden="false" customHeight="true" outlineLevel="0" collapsed="false">
      <c r="A560" s="152"/>
      <c r="B560" s="153"/>
      <c r="C560" s="10"/>
      <c r="D560" s="10"/>
      <c r="E560" s="10"/>
      <c r="F560" s="10"/>
      <c r="G560" s="10"/>
      <c r="H560" s="10"/>
      <c r="I560" s="10"/>
      <c r="J560" s="10"/>
      <c r="Q560" s="10"/>
      <c r="R560" s="10"/>
    </row>
    <row r="561" s="10" customFormat="true" ht="34.5" hidden="false" customHeight="true" outlineLevel="0" collapsed="false">
      <c r="A561" s="152"/>
      <c r="B561" s="153"/>
      <c r="Q561" s="55"/>
      <c r="R561" s="55"/>
    </row>
    <row r="562" s="55" customFormat="true" ht="45" hidden="false" customHeight="true" outlineLevel="0" collapsed="false">
      <c r="A562" s="152"/>
      <c r="B562" s="153"/>
      <c r="C562" s="10"/>
      <c r="D562" s="10"/>
      <c r="E562" s="10"/>
      <c r="F562" s="10"/>
      <c r="G562" s="10"/>
      <c r="H562" s="10"/>
      <c r="I562" s="10"/>
      <c r="J562" s="10"/>
      <c r="Q562" s="10"/>
      <c r="R562" s="10"/>
    </row>
    <row r="563" s="111" customFormat="true" ht="26.1" hidden="false" customHeight="true" outlineLevel="0" collapsed="false">
      <c r="A563" s="152"/>
      <c r="B563" s="152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55"/>
      <c r="R563" s="55"/>
    </row>
    <row r="564" s="10" customFormat="true" ht="26.1" hidden="false" customHeight="true" outlineLevel="0" collapsed="false">
      <c r="A564" s="152"/>
      <c r="B564" s="153"/>
      <c r="K564" s="55"/>
      <c r="L564" s="55"/>
      <c r="M564" s="55"/>
      <c r="N564" s="55"/>
      <c r="O564" s="55"/>
      <c r="P564" s="55"/>
      <c r="Q564" s="55"/>
      <c r="R564" s="55"/>
    </row>
    <row r="565" s="10" customFormat="true" ht="26.1" hidden="false" customHeight="true" outlineLevel="0" collapsed="false">
      <c r="A565" s="152"/>
      <c r="B565" s="152"/>
    </row>
    <row r="566" s="10" customFormat="true" ht="26.1" hidden="false" customHeight="true" outlineLevel="0" collapsed="false">
      <c r="A566" s="152"/>
      <c r="B566" s="153"/>
      <c r="Q566" s="55"/>
      <c r="R566" s="55"/>
    </row>
    <row r="567" s="10" customFormat="true" ht="26.1" hidden="false" customHeight="true" outlineLevel="0" collapsed="false">
      <c r="A567" s="152"/>
      <c r="B567" s="152"/>
    </row>
    <row r="568" s="10" customFormat="true" ht="26.1" hidden="false" customHeight="true" outlineLevel="0" collapsed="false">
      <c r="A568" s="152"/>
      <c r="B568" s="153"/>
      <c r="Q568" s="111"/>
      <c r="R568" s="111"/>
    </row>
    <row r="569" s="55" customFormat="true" ht="26.1" hidden="false" customHeight="true" outlineLevel="0" collapsed="false">
      <c r="A569" s="152"/>
      <c r="B569" s="152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</row>
    <row r="570" s="10" customFormat="true" ht="26.1" hidden="false" customHeight="true" outlineLevel="0" collapsed="false">
      <c r="A570" s="152"/>
      <c r="B570" s="152"/>
      <c r="Q570" s="55"/>
      <c r="R570" s="55"/>
    </row>
    <row r="571" s="10" customFormat="true" ht="26.1" hidden="false" customHeight="true" outlineLevel="0" collapsed="false">
      <c r="A571" s="152"/>
      <c r="B571" s="152"/>
      <c r="K571" s="55"/>
      <c r="L571" s="55"/>
      <c r="M571" s="55"/>
      <c r="N571" s="55"/>
      <c r="O571" s="55"/>
      <c r="P571" s="55"/>
    </row>
    <row r="572" s="55" customFormat="true" ht="26.1" hidden="false" customHeight="true" outlineLevel="0" collapsed="false">
      <c r="A572" s="152"/>
      <c r="B572" s="152"/>
      <c r="C572" s="10"/>
      <c r="D572" s="10"/>
      <c r="E572" s="10"/>
      <c r="F572" s="10"/>
      <c r="G572" s="10"/>
      <c r="H572" s="10"/>
      <c r="I572" s="10"/>
      <c r="J572" s="10"/>
    </row>
    <row r="573" s="55" customFormat="true" ht="26.1" hidden="false" customHeight="true" outlineLevel="0" collapsed="false">
      <c r="A573" s="152"/>
      <c r="B573" s="152"/>
      <c r="C573" s="10"/>
      <c r="D573" s="10"/>
      <c r="E573" s="10"/>
      <c r="F573" s="10"/>
      <c r="G573" s="10"/>
      <c r="H573" s="10"/>
      <c r="I573" s="10"/>
      <c r="J573" s="10"/>
      <c r="Q573" s="10"/>
      <c r="R573" s="10"/>
    </row>
    <row r="574" s="73" customFormat="true" ht="26.1" hidden="false" customHeight="true" outlineLevel="0" collapsed="false">
      <c r="A574" s="152"/>
      <c r="B574" s="152"/>
      <c r="C574" s="10"/>
      <c r="D574" s="10"/>
      <c r="E574" s="10"/>
      <c r="F574" s="10"/>
      <c r="G574" s="10"/>
      <c r="H574" s="10"/>
      <c r="I574" s="10"/>
      <c r="J574" s="10"/>
      <c r="K574" s="55"/>
      <c r="L574" s="55"/>
      <c r="M574" s="55"/>
      <c r="N574" s="55"/>
      <c r="O574" s="55"/>
      <c r="P574" s="55"/>
      <c r="Q574" s="55"/>
      <c r="R574" s="55"/>
    </row>
    <row r="575" s="55" customFormat="true" ht="26.1" hidden="false" customHeight="true" outlineLevel="0" collapsed="false">
      <c r="A575" s="152"/>
      <c r="B575" s="153"/>
      <c r="C575" s="10"/>
      <c r="D575" s="10"/>
      <c r="E575" s="10"/>
      <c r="F575" s="10"/>
      <c r="G575" s="10"/>
      <c r="H575" s="10"/>
      <c r="I575" s="10"/>
      <c r="J575" s="10"/>
      <c r="Q575" s="10"/>
      <c r="R575" s="10"/>
    </row>
    <row r="576" s="10" customFormat="true" ht="38.25" hidden="false" customHeight="true" outlineLevel="0" collapsed="false">
      <c r="A576" s="152"/>
      <c r="B576" s="153"/>
      <c r="Q576" s="55"/>
      <c r="R576" s="55"/>
    </row>
    <row r="577" s="55" customFormat="true" ht="26.1" hidden="false" customHeight="true" outlineLevel="0" collapsed="false">
      <c r="A577" s="152"/>
      <c r="B577" s="153"/>
      <c r="C577" s="10"/>
      <c r="D577" s="10"/>
      <c r="E577" s="10"/>
      <c r="F577" s="10"/>
      <c r="G577" s="10"/>
      <c r="H577" s="10"/>
      <c r="I577" s="10"/>
      <c r="J577" s="10"/>
      <c r="Q577" s="10"/>
      <c r="R577" s="10"/>
    </row>
    <row r="578" s="55" customFormat="true" ht="33.75" hidden="false" customHeight="true" outlineLevel="0" collapsed="false">
      <c r="A578" s="152"/>
      <c r="B578" s="153"/>
      <c r="C578" s="10"/>
      <c r="D578" s="10"/>
      <c r="E578" s="10"/>
      <c r="F578" s="10"/>
      <c r="G578" s="10"/>
      <c r="H578" s="10"/>
      <c r="I578" s="10"/>
      <c r="J578" s="10"/>
    </row>
    <row r="579" s="10" customFormat="true" ht="26.1" hidden="false" customHeight="true" outlineLevel="0" collapsed="false">
      <c r="A579" s="161"/>
      <c r="B579" s="162"/>
      <c r="Q579" s="58"/>
      <c r="R579" s="58"/>
    </row>
    <row r="580" s="55" customFormat="true" ht="26.1" hidden="false" customHeight="true" outlineLevel="0" collapsed="false">
      <c r="A580" s="172"/>
      <c r="B580" s="172"/>
      <c r="C580" s="10"/>
      <c r="D580" s="10"/>
      <c r="E580" s="10"/>
      <c r="F580" s="10"/>
      <c r="G580" s="10"/>
      <c r="H580" s="10"/>
      <c r="I580" s="10"/>
      <c r="J580" s="10"/>
    </row>
    <row r="581" s="55" customFormat="true" ht="26.1" hidden="false" customHeight="true" outlineLevel="0" collapsed="false">
      <c r="A581" s="172"/>
      <c r="B581" s="203"/>
      <c r="C581" s="10"/>
      <c r="D581" s="10"/>
      <c r="E581" s="10"/>
      <c r="F581" s="10"/>
      <c r="G581" s="10"/>
      <c r="H581" s="10"/>
      <c r="I581" s="10"/>
      <c r="J581" s="10"/>
      <c r="Q581" s="10"/>
      <c r="R581" s="10"/>
    </row>
    <row r="582" s="55" customFormat="true" ht="26.1" hidden="false" customHeight="true" outlineLevel="0" collapsed="false">
      <c r="A582" s="172"/>
      <c r="B582" s="203"/>
      <c r="C582" s="10"/>
      <c r="D582" s="10"/>
      <c r="E582" s="10"/>
      <c r="F582" s="10"/>
      <c r="G582" s="10"/>
      <c r="H582" s="10"/>
      <c r="I582" s="10"/>
      <c r="J582" s="10"/>
    </row>
    <row r="583" s="55" customFormat="true" ht="26.1" hidden="false" customHeight="true" outlineLevel="0" collapsed="false">
      <c r="A583" s="172"/>
      <c r="B583" s="172"/>
      <c r="C583" s="10"/>
      <c r="D583" s="10"/>
      <c r="E583" s="10"/>
      <c r="F583" s="10"/>
      <c r="G583" s="10"/>
      <c r="H583" s="10"/>
      <c r="I583" s="10"/>
      <c r="J583" s="10"/>
    </row>
    <row r="584" s="55" customFormat="true" ht="26.1" hidden="false" customHeight="true" outlineLevel="0" collapsed="false">
      <c r="A584" s="172"/>
      <c r="B584" s="203"/>
      <c r="C584" s="10"/>
      <c r="D584" s="10"/>
      <c r="E584" s="10"/>
      <c r="F584" s="10"/>
      <c r="G584" s="10"/>
      <c r="H584" s="10"/>
      <c r="I584" s="10"/>
      <c r="J584" s="10"/>
    </row>
    <row r="585" s="10" customFormat="true" ht="26.1" hidden="false" customHeight="true" outlineLevel="0" collapsed="false">
      <c r="A585" s="172"/>
      <c r="B585" s="203"/>
    </row>
    <row r="586" s="10" customFormat="true" ht="30.75" hidden="false" customHeight="true" outlineLevel="0" collapsed="false">
      <c r="A586" s="172"/>
      <c r="B586" s="203"/>
      <c r="Q586" s="55"/>
      <c r="R586" s="55"/>
    </row>
    <row r="587" s="10" customFormat="true" ht="26.1" hidden="false" customHeight="true" outlineLevel="0" collapsed="false">
      <c r="A587" s="172"/>
      <c r="B587" s="203"/>
      <c r="K587" s="55"/>
      <c r="L587" s="55"/>
      <c r="M587" s="55"/>
      <c r="N587" s="55"/>
      <c r="O587" s="55"/>
      <c r="P587" s="55"/>
      <c r="Q587" s="55"/>
      <c r="R587" s="55"/>
    </row>
    <row r="588" s="55" customFormat="true" ht="26.1" hidden="false" customHeight="true" outlineLevel="0" collapsed="false">
      <c r="A588" s="172"/>
      <c r="B588" s="203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</row>
    <row r="589" s="10" customFormat="true" ht="26.1" hidden="false" customHeight="true" outlineLevel="0" collapsed="false">
      <c r="A589" s="172"/>
      <c r="B589" s="172"/>
      <c r="K589" s="55"/>
      <c r="L589" s="55"/>
      <c r="M589" s="55"/>
      <c r="N589" s="55"/>
      <c r="O589" s="55"/>
      <c r="P589" s="55"/>
    </row>
    <row r="590" s="55" customFormat="true" ht="26.1" hidden="false" customHeight="true" outlineLevel="0" collapsed="false">
      <c r="A590" s="172"/>
      <c r="B590" s="172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</row>
    <row r="591" s="55" customFormat="true" ht="26.1" hidden="false" customHeight="true" outlineLevel="0" collapsed="false">
      <c r="A591" s="172"/>
      <c r="B591" s="203"/>
      <c r="C591" s="10"/>
      <c r="D591" s="10"/>
      <c r="E591" s="10"/>
      <c r="F591" s="10"/>
      <c r="G591" s="10"/>
      <c r="H591" s="10"/>
      <c r="I591" s="10"/>
      <c r="J591" s="10"/>
      <c r="Q591" s="10"/>
      <c r="R591" s="10"/>
    </row>
    <row r="592" s="55" customFormat="true" ht="26.1" hidden="false" customHeight="true" outlineLevel="0" collapsed="false">
      <c r="A592" s="172"/>
      <c r="B592" s="172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</row>
    <row r="593" s="10" customFormat="true" ht="26.1" hidden="false" customHeight="true" outlineLevel="0" collapsed="false">
      <c r="A593" s="172"/>
      <c r="B593" s="203"/>
      <c r="K593" s="55"/>
      <c r="L593" s="55"/>
      <c r="M593" s="55"/>
      <c r="N593" s="55"/>
      <c r="O593" s="55"/>
      <c r="P593" s="55"/>
    </row>
    <row r="594" s="55" customFormat="true" ht="26.1" hidden="false" customHeight="true" outlineLevel="0" collapsed="false">
      <c r="A594" s="152"/>
      <c r="B594" s="152"/>
      <c r="C594" s="10"/>
      <c r="D594" s="10"/>
      <c r="E594" s="10"/>
      <c r="F594" s="10"/>
      <c r="G594" s="10"/>
      <c r="H594" s="10"/>
      <c r="I594" s="10"/>
      <c r="J594" s="10"/>
      <c r="Q594" s="73"/>
      <c r="R594" s="73"/>
    </row>
    <row r="595" s="10" customFormat="true" ht="26.1" hidden="false" customHeight="true" outlineLevel="0" collapsed="false">
      <c r="A595" s="204"/>
      <c r="B595" s="205"/>
      <c r="Q595" s="55"/>
      <c r="R595" s="55"/>
    </row>
    <row r="596" s="55" customFormat="true" ht="31.5" hidden="false" customHeight="true" outlineLevel="0" collapsed="false">
      <c r="A596" s="204"/>
      <c r="B596" s="204"/>
      <c r="C596" s="10"/>
      <c r="D596" s="10"/>
      <c r="E596" s="10"/>
      <c r="F596" s="10"/>
      <c r="G596" s="10"/>
      <c r="H596" s="10"/>
      <c r="I596" s="10"/>
      <c r="J596" s="10"/>
    </row>
    <row r="597" s="55" customFormat="true" ht="26.1" hidden="false" customHeight="true" outlineLevel="0" collapsed="false">
      <c r="A597" s="187"/>
      <c r="B597" s="188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</row>
    <row r="598" s="10" customFormat="true" ht="26.1" hidden="false" customHeight="true" outlineLevel="0" collapsed="false">
      <c r="A598" s="187"/>
      <c r="B598" s="188"/>
      <c r="I598" s="111"/>
      <c r="J598" s="111"/>
      <c r="K598" s="111"/>
      <c r="L598" s="111"/>
      <c r="M598" s="111"/>
      <c r="N598" s="111"/>
      <c r="O598" s="111"/>
      <c r="P598" s="111"/>
      <c r="Q598" s="55"/>
      <c r="R598" s="55"/>
    </row>
    <row r="599" s="10" customFormat="true" ht="26.1" hidden="false" customHeight="true" outlineLevel="0" collapsed="false">
      <c r="A599" s="161"/>
      <c r="B599" s="161"/>
    </row>
    <row r="600" s="10" customFormat="true" ht="26.1" hidden="false" customHeight="true" outlineLevel="0" collapsed="false">
      <c r="A600" s="161"/>
      <c r="B600" s="162"/>
      <c r="K600" s="55"/>
      <c r="L600" s="55"/>
      <c r="M600" s="55"/>
      <c r="N600" s="55"/>
      <c r="O600" s="55"/>
      <c r="P600" s="55"/>
      <c r="Q600" s="55"/>
      <c r="R600" s="55"/>
    </row>
    <row r="601" s="55" customFormat="true" ht="26.1" hidden="false" customHeight="true" outlineLevel="0" collapsed="false">
      <c r="A601" s="161"/>
      <c r="B601" s="161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60"/>
      <c r="R601" s="160"/>
    </row>
    <row r="602" s="10" customFormat="true" ht="26.1" hidden="false" customHeight="true" outlineLevel="0" collapsed="false">
      <c r="A602" s="185"/>
      <c r="B602" s="185"/>
      <c r="C602" s="111"/>
      <c r="D602" s="111"/>
      <c r="E602" s="111"/>
      <c r="F602" s="111"/>
      <c r="G602" s="111"/>
      <c r="H602" s="111"/>
      <c r="K602" s="55"/>
      <c r="L602" s="55"/>
      <c r="M602" s="55"/>
      <c r="N602" s="55"/>
      <c r="O602" s="55"/>
      <c r="P602" s="55"/>
      <c r="Q602" s="55"/>
      <c r="R602" s="55"/>
    </row>
    <row r="603" s="55" customFormat="true" ht="26.1" hidden="false" customHeight="true" outlineLevel="0" collapsed="false">
      <c r="A603" s="161"/>
      <c r="B603" s="161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</row>
    <row r="604" s="55" customFormat="true" ht="26.1" hidden="false" customHeight="true" outlineLevel="0" collapsed="false">
      <c r="A604" s="161"/>
      <c r="B604" s="162"/>
      <c r="C604" s="10"/>
      <c r="D604" s="10"/>
      <c r="E604" s="10"/>
      <c r="F604" s="10"/>
      <c r="G604" s="10"/>
      <c r="H604" s="10"/>
      <c r="I604" s="10"/>
      <c r="J604" s="10"/>
      <c r="Q604" s="10"/>
      <c r="R604" s="10"/>
    </row>
    <row r="605" s="10" customFormat="true" ht="26.1" hidden="false" customHeight="true" outlineLevel="0" collapsed="false">
      <c r="A605" s="161"/>
      <c r="B605" s="161"/>
    </row>
    <row r="606" s="55" customFormat="true" ht="26.1" hidden="false" customHeight="true" outlineLevel="0" collapsed="false">
      <c r="A606" s="161"/>
      <c r="B606" s="162"/>
      <c r="C606" s="10"/>
      <c r="D606" s="10"/>
      <c r="E606" s="10"/>
      <c r="F606" s="10"/>
      <c r="G606" s="10"/>
      <c r="H606" s="10"/>
      <c r="I606" s="10"/>
      <c r="J606" s="10"/>
      <c r="Q606" s="10"/>
      <c r="R606" s="10"/>
    </row>
    <row r="607" s="10" customFormat="true" ht="26.1" hidden="false" customHeight="true" outlineLevel="0" collapsed="false">
      <c r="A607" s="161"/>
      <c r="B607" s="161"/>
    </row>
    <row r="608" s="10" customFormat="true" ht="26.1" hidden="false" customHeight="true" outlineLevel="0" collapsed="false">
      <c r="A608" s="161"/>
      <c r="B608" s="162"/>
      <c r="K608" s="55"/>
      <c r="L608" s="55"/>
      <c r="M608" s="55"/>
      <c r="N608" s="55"/>
      <c r="O608" s="55"/>
      <c r="P608" s="55"/>
    </row>
    <row r="609" s="55" customFormat="true" ht="26.1" hidden="false" customHeight="true" outlineLevel="0" collapsed="false">
      <c r="A609" s="161"/>
      <c r="B609" s="161"/>
      <c r="C609" s="10"/>
      <c r="D609" s="10"/>
      <c r="E609" s="10"/>
      <c r="F609" s="10"/>
      <c r="G609" s="10"/>
      <c r="H609" s="10"/>
      <c r="I609" s="10"/>
      <c r="J609" s="10"/>
      <c r="K609" s="206" t="e">
        <f aca="false">#REF!</f>
        <v>#REF!</v>
      </c>
      <c r="L609" s="58"/>
      <c r="M609" s="58"/>
      <c r="N609" s="58"/>
      <c r="O609" s="58"/>
      <c r="P609" s="58"/>
      <c r="Q609" s="10"/>
      <c r="R609" s="10"/>
    </row>
    <row r="610" s="10" customFormat="true" ht="26.1" hidden="false" customHeight="true" outlineLevel="0" collapsed="false">
      <c r="A610" s="161"/>
      <c r="B610" s="162"/>
      <c r="K610" s="55"/>
      <c r="L610" s="55"/>
      <c r="M610" s="55"/>
      <c r="N610" s="55"/>
      <c r="O610" s="55"/>
      <c r="P610" s="55"/>
      <c r="Q610" s="55"/>
      <c r="R610" s="55"/>
    </row>
    <row r="611" s="55" customFormat="true" ht="26.1" hidden="false" customHeight="true" outlineLevel="0" collapsed="false">
      <c r="A611" s="161"/>
      <c r="B611" s="161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</row>
    <row r="612" s="55" customFormat="true" ht="26.1" hidden="false" customHeight="true" outlineLevel="0" collapsed="false">
      <c r="A612" s="161"/>
      <c r="B612" s="162"/>
      <c r="C612" s="10"/>
      <c r="D612" s="10"/>
      <c r="E612" s="10"/>
      <c r="F612" s="10"/>
      <c r="G612" s="10"/>
      <c r="H612" s="10"/>
      <c r="I612" s="10"/>
      <c r="J612" s="10"/>
    </row>
    <row r="613" s="10" customFormat="true" ht="26.1" hidden="false" customHeight="true" outlineLevel="0" collapsed="false">
      <c r="A613" s="161"/>
      <c r="B613" s="162"/>
      <c r="K613" s="55"/>
      <c r="L613" s="55"/>
      <c r="M613" s="55"/>
      <c r="N613" s="55"/>
      <c r="O613" s="55"/>
      <c r="P613" s="55"/>
      <c r="Q613" s="55"/>
      <c r="R613" s="55"/>
    </row>
    <row r="614" s="55" customFormat="true" ht="26.1" hidden="false" customHeight="true" outlineLevel="0" collapsed="false">
      <c r="A614" s="161"/>
      <c r="B614" s="162"/>
      <c r="C614" s="10"/>
      <c r="D614" s="10"/>
      <c r="E614" s="10"/>
      <c r="F614" s="10"/>
      <c r="G614" s="10"/>
      <c r="H614" s="10"/>
      <c r="I614" s="10"/>
      <c r="J614" s="10"/>
    </row>
    <row r="615" s="73" customFormat="true" ht="26.1" hidden="false" customHeight="true" outlineLevel="0" collapsed="false">
      <c r="A615" s="161"/>
      <c r="B615" s="161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</row>
    <row r="616" s="10" customFormat="true" ht="26.1" hidden="false" customHeight="true" outlineLevel="0" collapsed="false">
      <c r="A616" s="161"/>
      <c r="B616" s="162"/>
      <c r="K616" s="55"/>
      <c r="L616" s="55"/>
      <c r="M616" s="55"/>
      <c r="N616" s="55"/>
      <c r="O616" s="55"/>
      <c r="P616" s="55"/>
      <c r="Q616" s="55"/>
      <c r="R616" s="55"/>
    </row>
    <row r="617" s="10" customFormat="true" ht="26.1" hidden="false" customHeight="true" outlineLevel="0" collapsed="false">
      <c r="A617" s="161"/>
      <c r="B617" s="162"/>
      <c r="K617" s="55"/>
      <c r="L617" s="55"/>
      <c r="M617" s="55"/>
      <c r="N617" s="55"/>
      <c r="O617" s="55"/>
      <c r="P617" s="55"/>
      <c r="Q617" s="55"/>
      <c r="R617" s="55"/>
    </row>
    <row r="618" s="55" customFormat="true" ht="26.1" hidden="false" customHeight="true" outlineLevel="0" collapsed="false">
      <c r="A618" s="161"/>
      <c r="B618" s="162"/>
      <c r="C618" s="10"/>
      <c r="D618" s="10"/>
      <c r="E618" s="10"/>
      <c r="F618" s="10"/>
      <c r="G618" s="10"/>
      <c r="H618" s="10"/>
      <c r="I618" s="10"/>
      <c r="J618" s="10"/>
    </row>
    <row r="619" s="55" customFormat="true" ht="26.1" hidden="false" customHeight="true" outlineLevel="0" collapsed="false">
      <c r="A619" s="161"/>
      <c r="B619" s="161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</row>
    <row r="620" s="10" customFormat="true" ht="26.1" hidden="false" customHeight="true" outlineLevel="0" collapsed="false">
      <c r="A620" s="161"/>
      <c r="B620" s="162"/>
      <c r="K620" s="55"/>
      <c r="L620" s="55"/>
      <c r="M620" s="55"/>
      <c r="N620" s="55"/>
      <c r="O620" s="55"/>
      <c r="P620" s="55"/>
      <c r="Q620" s="55"/>
      <c r="R620" s="55"/>
    </row>
    <row r="621" s="10" customFormat="true" ht="26.1" hidden="false" customHeight="true" outlineLevel="0" collapsed="false">
      <c r="A621" s="161"/>
      <c r="B621" s="162"/>
      <c r="Q621" s="55"/>
      <c r="R621" s="55"/>
    </row>
    <row r="622" s="55" customFormat="true" ht="26.1" hidden="false" customHeight="true" outlineLevel="0" collapsed="false">
      <c r="A622" s="161"/>
      <c r="B622" s="162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</row>
    <row r="623" s="55" customFormat="true" ht="26.1" hidden="false" customHeight="true" outlineLevel="0" collapsed="false">
      <c r="A623" s="161"/>
      <c r="B623" s="161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</row>
    <row r="624" s="55" customFormat="true" ht="32.25" hidden="false" customHeight="true" outlineLevel="0" collapsed="false">
      <c r="A624" s="161"/>
      <c r="B624" s="162"/>
      <c r="C624" s="10"/>
      <c r="D624" s="10"/>
      <c r="E624" s="10"/>
      <c r="F624" s="10"/>
      <c r="G624" s="10"/>
      <c r="H624" s="10"/>
      <c r="I624" s="111"/>
      <c r="J624" s="111"/>
      <c r="K624" s="73"/>
      <c r="L624" s="73"/>
      <c r="M624" s="73"/>
      <c r="N624" s="73"/>
      <c r="O624" s="73"/>
      <c r="P624" s="73"/>
    </row>
    <row r="625" s="73" customFormat="true" ht="26.1" hidden="false" customHeight="true" outlineLevel="0" collapsed="false">
      <c r="A625" s="161"/>
      <c r="B625" s="161"/>
      <c r="C625" s="10"/>
      <c r="D625" s="10"/>
      <c r="E625" s="10"/>
      <c r="F625" s="10"/>
      <c r="G625" s="10"/>
      <c r="H625" s="10"/>
      <c r="I625" s="10"/>
      <c r="J625" s="10"/>
      <c r="K625" s="55"/>
      <c r="L625" s="55"/>
      <c r="M625" s="55"/>
      <c r="N625" s="55"/>
      <c r="O625" s="55"/>
      <c r="P625" s="55"/>
      <c r="Q625" s="10"/>
      <c r="R625" s="10"/>
    </row>
    <row r="626" s="10" customFormat="true" ht="26.1" hidden="false" customHeight="true" outlineLevel="0" collapsed="false">
      <c r="A626" s="161"/>
      <c r="B626" s="161"/>
      <c r="K626" s="55"/>
      <c r="L626" s="55"/>
      <c r="M626" s="55"/>
      <c r="N626" s="55"/>
      <c r="O626" s="55"/>
      <c r="P626" s="55"/>
    </row>
    <row r="627" s="55" customFormat="true" ht="26.1" hidden="false" customHeight="true" outlineLevel="0" collapsed="false">
      <c r="A627" s="161"/>
      <c r="B627" s="161"/>
      <c r="C627" s="10"/>
      <c r="D627" s="10"/>
      <c r="E627" s="10"/>
      <c r="F627" s="10"/>
      <c r="G627" s="10"/>
      <c r="H627" s="10"/>
      <c r="I627" s="10"/>
      <c r="J627" s="10"/>
      <c r="Q627" s="10"/>
      <c r="R627" s="10"/>
    </row>
    <row r="628" s="10" customFormat="true" ht="26.1" hidden="false" customHeight="true" outlineLevel="0" collapsed="false">
      <c r="A628" s="185"/>
      <c r="B628" s="186"/>
      <c r="C628" s="111"/>
      <c r="D628" s="111"/>
      <c r="E628" s="111"/>
      <c r="F628" s="111"/>
      <c r="G628" s="111"/>
      <c r="H628" s="111"/>
      <c r="K628" s="55"/>
      <c r="L628" s="55"/>
      <c r="M628" s="55"/>
      <c r="N628" s="55"/>
      <c r="O628" s="55"/>
      <c r="P628" s="55"/>
      <c r="Q628" s="55"/>
      <c r="R628" s="55"/>
    </row>
    <row r="629" s="73" customFormat="true" ht="45" hidden="false" customHeight="true" outlineLevel="0" collapsed="false">
      <c r="A629" s="161"/>
      <c r="B629" s="162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</row>
    <row r="630" s="10" customFormat="true" ht="36.75" hidden="false" customHeight="true" outlineLevel="0" collapsed="false">
      <c r="A630" s="161"/>
      <c r="B630" s="162"/>
      <c r="K630" s="55"/>
      <c r="L630" s="55"/>
      <c r="M630" s="55"/>
      <c r="N630" s="55"/>
      <c r="O630" s="55"/>
      <c r="P630" s="55"/>
      <c r="Q630" s="55"/>
      <c r="R630" s="55"/>
    </row>
    <row r="631" s="55" customFormat="true" ht="45.75" hidden="false" customHeight="true" outlineLevel="0" collapsed="false">
      <c r="A631" s="161"/>
      <c r="B631" s="162"/>
      <c r="C631" s="10"/>
      <c r="D631" s="10"/>
      <c r="E631" s="10"/>
      <c r="F631" s="10"/>
      <c r="G631" s="10"/>
      <c r="H631" s="10"/>
      <c r="I631" s="10"/>
      <c r="J631" s="10"/>
      <c r="K631" s="160"/>
      <c r="L631" s="160"/>
      <c r="M631" s="160"/>
      <c r="N631" s="160"/>
      <c r="O631" s="160"/>
      <c r="P631" s="160"/>
    </row>
    <row r="632" s="10" customFormat="true" ht="26.1" hidden="false" customHeight="true" outlineLevel="0" collapsed="false">
      <c r="A632" s="161"/>
      <c r="B632" s="162"/>
      <c r="K632" s="55"/>
      <c r="L632" s="55"/>
      <c r="M632" s="55"/>
      <c r="N632" s="55"/>
      <c r="O632" s="55"/>
      <c r="P632" s="55"/>
      <c r="Q632" s="55"/>
      <c r="R632" s="55"/>
    </row>
    <row r="633" s="10" customFormat="true" ht="26.1" hidden="false" customHeight="true" outlineLevel="0" collapsed="false">
      <c r="A633" s="161"/>
      <c r="B633" s="161"/>
      <c r="K633" s="55"/>
      <c r="L633" s="55"/>
      <c r="M633" s="55"/>
      <c r="N633" s="55"/>
      <c r="O633" s="55"/>
      <c r="P633" s="55"/>
    </row>
    <row r="634" s="10" customFormat="true" ht="26.1" hidden="false" customHeight="true" outlineLevel="0" collapsed="false">
      <c r="A634" s="161"/>
      <c r="B634" s="162"/>
      <c r="Q634" s="55"/>
      <c r="R634" s="55"/>
    </row>
    <row r="635" s="10" customFormat="true" ht="26.1" hidden="false" customHeight="true" outlineLevel="0" collapsed="false">
      <c r="A635" s="161"/>
      <c r="B635" s="161"/>
    </row>
    <row r="636" s="10" customFormat="true" ht="26.1" hidden="false" customHeight="true" outlineLevel="0" collapsed="false">
      <c r="A636" s="161"/>
      <c r="B636" s="162"/>
      <c r="Q636" s="55"/>
      <c r="R636" s="55"/>
    </row>
    <row r="637" s="10" customFormat="true" ht="26.1" hidden="false" customHeight="true" outlineLevel="0" collapsed="false">
      <c r="A637" s="161"/>
      <c r="B637" s="162"/>
      <c r="Q637" s="55"/>
      <c r="R637" s="55"/>
    </row>
    <row r="638" s="55" customFormat="true" ht="26.1" hidden="false" customHeight="true" outlineLevel="0" collapsed="false">
      <c r="A638" s="161"/>
      <c r="B638" s="161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</row>
    <row r="639" s="10" customFormat="true" ht="26.1" hidden="false" customHeight="true" outlineLevel="0" collapsed="false">
      <c r="A639" s="161"/>
      <c r="B639" s="161"/>
    </row>
    <row r="640" s="55" customFormat="true" ht="26.1" hidden="false" customHeight="true" outlineLevel="0" collapsed="false">
      <c r="A640" s="161"/>
      <c r="B640" s="161"/>
      <c r="C640" s="10"/>
      <c r="D640" s="10"/>
      <c r="E640" s="10"/>
      <c r="F640" s="10"/>
      <c r="G640" s="10"/>
      <c r="H640" s="10"/>
      <c r="I640" s="10"/>
      <c r="J640" s="10"/>
      <c r="Q640" s="10"/>
      <c r="R640" s="10"/>
    </row>
    <row r="641" s="55" customFormat="true" ht="26.1" hidden="false" customHeight="true" outlineLevel="0" collapsed="false">
      <c r="A641" s="161"/>
      <c r="B641" s="161"/>
      <c r="C641" s="10"/>
      <c r="D641" s="10"/>
      <c r="E641" s="10"/>
      <c r="F641" s="10"/>
      <c r="G641" s="10"/>
      <c r="H641" s="10"/>
      <c r="I641" s="10"/>
      <c r="J641" s="10"/>
      <c r="Q641" s="10"/>
      <c r="R641" s="10"/>
    </row>
    <row r="642" s="55" customFormat="true" ht="26.1" hidden="false" customHeight="true" outlineLevel="0" collapsed="false">
      <c r="A642" s="161"/>
      <c r="B642" s="161"/>
      <c r="C642" s="10"/>
      <c r="D642" s="10"/>
      <c r="E642" s="10"/>
      <c r="F642" s="10"/>
      <c r="G642" s="10"/>
      <c r="H642" s="10"/>
      <c r="I642" s="10"/>
      <c r="J642" s="10"/>
    </row>
    <row r="643" s="55" customFormat="true" ht="26.1" hidden="false" customHeight="true" outlineLevel="0" collapsed="false">
      <c r="A643" s="161"/>
      <c r="B643" s="161"/>
      <c r="C643" s="10"/>
      <c r="D643" s="10"/>
      <c r="E643" s="10"/>
      <c r="F643" s="10"/>
      <c r="G643" s="10"/>
      <c r="H643" s="10"/>
      <c r="I643" s="10"/>
      <c r="J643" s="10"/>
      <c r="Q643" s="10"/>
      <c r="R643" s="10"/>
    </row>
    <row r="644" s="10" customFormat="true" ht="26.1" hidden="false" customHeight="true" outlineLevel="0" collapsed="false">
      <c r="A644" s="161"/>
      <c r="B644" s="162"/>
      <c r="I644" s="111"/>
      <c r="J644" s="111"/>
      <c r="K644" s="73"/>
      <c r="L644" s="73"/>
      <c r="M644" s="55"/>
      <c r="N644" s="55"/>
      <c r="O644" s="55"/>
      <c r="P644" s="55"/>
      <c r="Q644" s="55"/>
      <c r="R644" s="55"/>
    </row>
    <row r="645" s="55" customFormat="true" ht="26.1" hidden="false" customHeight="true" outlineLevel="0" collapsed="false">
      <c r="A645" s="161"/>
      <c r="B645" s="162"/>
      <c r="C645" s="10"/>
      <c r="D645" s="10"/>
      <c r="E645" s="10"/>
      <c r="F645" s="10"/>
      <c r="G645" s="10"/>
      <c r="H645" s="10"/>
      <c r="I645" s="111"/>
      <c r="J645" s="111"/>
      <c r="K645" s="111"/>
      <c r="L645" s="111"/>
      <c r="M645" s="10"/>
      <c r="N645" s="10"/>
      <c r="O645" s="10"/>
      <c r="P645" s="10"/>
    </row>
    <row r="646" s="55" customFormat="true" ht="26.1" hidden="false" customHeight="true" outlineLevel="0" collapsed="false">
      <c r="A646" s="161"/>
      <c r="B646" s="162"/>
      <c r="C646" s="10"/>
      <c r="D646" s="10"/>
      <c r="E646" s="10"/>
      <c r="F646" s="10"/>
      <c r="G646" s="10"/>
      <c r="H646" s="10"/>
      <c r="I646" s="111"/>
      <c r="J646" s="111"/>
      <c r="K646" s="73"/>
      <c r="L646" s="73"/>
    </row>
    <row r="647" s="10" customFormat="true" ht="26.1" hidden="false" customHeight="true" outlineLevel="0" collapsed="false">
      <c r="A647" s="161"/>
      <c r="B647" s="162"/>
      <c r="I647" s="111"/>
      <c r="J647" s="111"/>
      <c r="K647" s="73"/>
      <c r="L647" s="73"/>
      <c r="M647" s="55"/>
      <c r="N647" s="55"/>
      <c r="O647" s="55"/>
      <c r="P647" s="55"/>
      <c r="Q647" s="55"/>
      <c r="R647" s="55"/>
    </row>
    <row r="648" s="55" customFormat="true" ht="26.1" hidden="false" customHeight="true" outlineLevel="0" collapsed="false">
      <c r="A648" s="185"/>
      <c r="B648" s="186"/>
      <c r="C648" s="111"/>
      <c r="D648" s="111"/>
      <c r="E648" s="111"/>
      <c r="F648" s="111"/>
      <c r="G648" s="111"/>
      <c r="H648" s="111"/>
      <c r="I648" s="10"/>
      <c r="J648" s="10"/>
      <c r="Q648" s="10"/>
      <c r="R648" s="10"/>
    </row>
    <row r="649" s="55" customFormat="true" ht="26.1" hidden="false" customHeight="true" outlineLevel="0" collapsed="false">
      <c r="A649" s="185"/>
      <c r="B649" s="185"/>
      <c r="C649" s="111"/>
      <c r="D649" s="111"/>
      <c r="E649" s="111"/>
      <c r="F649" s="111"/>
      <c r="G649" s="111"/>
      <c r="H649" s="111"/>
      <c r="I649" s="10"/>
      <c r="J649" s="10"/>
      <c r="K649" s="10"/>
      <c r="L649" s="10"/>
      <c r="M649" s="10"/>
      <c r="N649" s="10"/>
      <c r="O649" s="10"/>
      <c r="P649" s="10"/>
    </row>
    <row r="650" s="55" customFormat="true" ht="26.1" hidden="false" customHeight="true" outlineLevel="0" collapsed="false">
      <c r="A650" s="185"/>
      <c r="B650" s="186"/>
      <c r="C650" s="111"/>
      <c r="D650" s="111"/>
      <c r="E650" s="111"/>
      <c r="F650" s="111"/>
      <c r="G650" s="111"/>
      <c r="H650" s="111"/>
      <c r="I650" s="10"/>
      <c r="J650" s="10"/>
      <c r="Q650" s="10"/>
      <c r="R650" s="10"/>
    </row>
    <row r="651" s="55" customFormat="true" ht="26.1" hidden="false" customHeight="true" outlineLevel="0" collapsed="false">
      <c r="A651" s="185"/>
      <c r="B651" s="186"/>
      <c r="C651" s="111"/>
      <c r="D651" s="111"/>
      <c r="E651" s="111"/>
      <c r="F651" s="111"/>
      <c r="G651" s="111"/>
      <c r="H651" s="111"/>
      <c r="I651" s="10"/>
      <c r="J651" s="10"/>
      <c r="Q651" s="10"/>
      <c r="R651" s="10"/>
    </row>
    <row r="652" s="55" customFormat="true" ht="26.1" hidden="false" customHeight="true" outlineLevel="0" collapsed="false">
      <c r="A652" s="161"/>
      <c r="B652" s="162"/>
      <c r="C652" s="10"/>
      <c r="D652" s="10"/>
      <c r="E652" s="10"/>
      <c r="F652" s="10"/>
      <c r="G652" s="10"/>
      <c r="H652" s="10"/>
      <c r="I652" s="10"/>
      <c r="J652" s="10"/>
    </row>
    <row r="653" s="10" customFormat="true" ht="26.1" hidden="false" customHeight="true" outlineLevel="0" collapsed="false">
      <c r="A653" s="161"/>
      <c r="B653" s="161"/>
      <c r="Q653" s="196"/>
      <c r="R653" s="207"/>
    </row>
    <row r="654" s="10" customFormat="true" ht="26.1" hidden="false" customHeight="true" outlineLevel="0" collapsed="false">
      <c r="A654" s="161"/>
      <c r="B654" s="162"/>
      <c r="K654" s="55"/>
      <c r="L654" s="55"/>
      <c r="M654" s="55"/>
      <c r="N654" s="55"/>
      <c r="O654" s="55"/>
      <c r="P654" s="55"/>
      <c r="Q654" s="199"/>
      <c r="R654" s="199"/>
    </row>
    <row r="655" s="55" customFormat="true" ht="26.1" hidden="false" customHeight="true" outlineLevel="0" collapsed="false">
      <c r="A655" s="161"/>
      <c r="B655" s="162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208"/>
      <c r="R655" s="209"/>
    </row>
    <row r="656" s="10" customFormat="true" ht="26.1" hidden="false" customHeight="true" outlineLevel="0" collapsed="false">
      <c r="A656" s="161"/>
      <c r="B656" s="162"/>
      <c r="Q656" s="208"/>
      <c r="R656" s="209"/>
    </row>
    <row r="657" s="55" customFormat="true" ht="26.1" hidden="false" customHeight="true" outlineLevel="0" collapsed="false">
      <c r="A657" s="161"/>
      <c r="B657" s="161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208"/>
      <c r="R657" s="209"/>
    </row>
    <row r="658" s="10" customFormat="true" ht="26.1" hidden="false" customHeight="true" outlineLevel="0" collapsed="false">
      <c r="A658" s="161"/>
      <c r="B658" s="162"/>
      <c r="K658" s="55"/>
      <c r="L658" s="55"/>
      <c r="M658" s="55"/>
      <c r="N658" s="55"/>
      <c r="O658" s="55"/>
      <c r="P658" s="55"/>
      <c r="Q658" s="210"/>
      <c r="R658" s="211"/>
    </row>
    <row r="659" s="55" customFormat="true" ht="26.1" hidden="false" customHeight="true" outlineLevel="0" collapsed="false">
      <c r="A659" s="212"/>
      <c r="B659" s="212"/>
      <c r="C659" s="10"/>
      <c r="D659" s="10"/>
      <c r="E659" s="10"/>
      <c r="F659" s="10"/>
      <c r="G659" s="10"/>
      <c r="H659" s="10"/>
      <c r="I659" s="213"/>
      <c r="J659" s="213"/>
      <c r="K659" s="213"/>
      <c r="L659" s="213"/>
      <c r="M659" s="213"/>
      <c r="N659" s="213"/>
      <c r="O659" s="10"/>
      <c r="P659" s="10"/>
      <c r="Q659" s="208"/>
      <c r="R659" s="209"/>
    </row>
    <row r="660" s="10" customFormat="true" ht="26.1" hidden="false" customHeight="true" outlineLevel="0" collapsed="false">
      <c r="A660" s="161"/>
      <c r="B660" s="161"/>
      <c r="I660" s="214"/>
      <c r="J660" s="214"/>
      <c r="K660" s="215"/>
      <c r="L660" s="215"/>
      <c r="M660" s="215"/>
      <c r="N660" s="215"/>
      <c r="O660" s="55"/>
      <c r="P660" s="55"/>
      <c r="Q660" s="200"/>
      <c r="R660" s="200"/>
    </row>
    <row r="661" s="55" customFormat="true" ht="45.75" hidden="false" customHeight="true" outlineLevel="0" collapsed="false">
      <c r="A661" s="161"/>
      <c r="B661" s="161"/>
      <c r="C661" s="10"/>
      <c r="D661" s="10"/>
      <c r="E661" s="10"/>
      <c r="F661" s="10"/>
      <c r="G661" s="10"/>
      <c r="H661" s="10"/>
      <c r="I661" s="173"/>
      <c r="J661" s="173"/>
      <c r="K661" s="216"/>
      <c r="L661" s="216"/>
      <c r="M661" s="174"/>
      <c r="N661" s="174"/>
      <c r="Q661" s="199"/>
      <c r="R661" s="199"/>
    </row>
    <row r="662" s="58" customFormat="true" ht="26.1" hidden="false" customHeight="true" outlineLevel="0" collapsed="false">
      <c r="A662" s="161"/>
      <c r="B662" s="162"/>
      <c r="C662" s="10"/>
      <c r="D662" s="10"/>
      <c r="E662" s="10"/>
      <c r="F662" s="10"/>
      <c r="G662" s="10"/>
      <c r="H662" s="10"/>
      <c r="I662" s="173"/>
      <c r="J662" s="173"/>
      <c r="K662" s="216"/>
      <c r="L662" s="216"/>
      <c r="M662" s="174"/>
      <c r="N662" s="174"/>
      <c r="O662" s="55"/>
      <c r="P662" s="55"/>
      <c r="Q662" s="55"/>
      <c r="R662" s="55"/>
    </row>
    <row r="663" s="10" customFormat="true" ht="26.1" hidden="false" customHeight="true" outlineLevel="0" collapsed="false">
      <c r="A663" s="161"/>
      <c r="B663" s="161"/>
      <c r="C663" s="217"/>
      <c r="D663" s="217"/>
      <c r="E663" s="195"/>
      <c r="F663" s="218"/>
      <c r="G663" s="219"/>
      <c r="H663" s="213"/>
      <c r="I663" s="161"/>
      <c r="J663" s="161"/>
      <c r="K663" s="185"/>
      <c r="L663" s="185"/>
      <c r="M663" s="161"/>
      <c r="N663" s="161"/>
      <c r="Q663" s="73"/>
      <c r="R663" s="73"/>
    </row>
    <row r="664" s="55" customFormat="true" ht="26.1" hidden="false" customHeight="true" outlineLevel="0" collapsed="false">
      <c r="A664" s="161"/>
      <c r="B664" s="162"/>
      <c r="C664" s="214"/>
      <c r="D664" s="214"/>
      <c r="E664" s="214"/>
      <c r="F664" s="214"/>
      <c r="G664" s="214"/>
      <c r="H664" s="214"/>
      <c r="I664" s="158"/>
      <c r="J664" s="158"/>
      <c r="K664" s="159"/>
      <c r="L664" s="159"/>
      <c r="M664" s="159"/>
      <c r="N664" s="159"/>
    </row>
    <row r="665" s="10" customFormat="true" ht="26.1" hidden="false" customHeight="true" outlineLevel="0" collapsed="false">
      <c r="A665" s="161"/>
      <c r="B665" s="162"/>
      <c r="C665" s="214"/>
      <c r="D665" s="214"/>
      <c r="E665" s="220"/>
      <c r="F665" s="221"/>
      <c r="G665" s="221"/>
      <c r="H665" s="173"/>
      <c r="I665" s="152"/>
      <c r="J665" s="152"/>
      <c r="K665" s="158"/>
      <c r="L665" s="158"/>
      <c r="M665" s="152"/>
      <c r="N665" s="152"/>
    </row>
    <row r="666" s="111" customFormat="true" ht="26.1" hidden="false" customHeight="true" outlineLevel="0" collapsed="false">
      <c r="A666" s="161"/>
      <c r="B666" s="162"/>
      <c r="C666" s="214"/>
      <c r="D666" s="214"/>
      <c r="E666" s="220"/>
      <c r="F666" s="221"/>
      <c r="G666" s="221"/>
      <c r="H666" s="173"/>
      <c r="I666" s="152"/>
      <c r="J666" s="152"/>
      <c r="K666" s="159"/>
      <c r="L666" s="159"/>
      <c r="M666" s="153"/>
      <c r="N666" s="153"/>
      <c r="O666" s="55"/>
      <c r="P666" s="55"/>
      <c r="Q666" s="55"/>
      <c r="R666" s="55"/>
    </row>
    <row r="667" s="10" customFormat="true" ht="26.1" hidden="false" customHeight="true" outlineLevel="0" collapsed="false">
      <c r="A667" s="161"/>
      <c r="B667" s="161"/>
      <c r="C667" s="214"/>
      <c r="D667" s="214"/>
      <c r="E667" s="222"/>
      <c r="F667" s="221"/>
      <c r="G667" s="221"/>
      <c r="H667" s="161"/>
      <c r="I667" s="158"/>
      <c r="J667" s="158"/>
      <c r="K667" s="159"/>
      <c r="L667" s="159"/>
      <c r="M667" s="159"/>
      <c r="N667" s="159"/>
      <c r="O667" s="55"/>
      <c r="P667" s="55"/>
    </row>
    <row r="668" s="55" customFormat="true" ht="26.1" hidden="false" customHeight="true" outlineLevel="0" collapsed="false">
      <c r="A668" s="161"/>
      <c r="B668" s="162"/>
      <c r="C668" s="211"/>
      <c r="D668" s="211"/>
      <c r="E668" s="223"/>
      <c r="F668" s="221"/>
      <c r="G668" s="221"/>
      <c r="H668" s="158"/>
      <c r="I668" s="152"/>
      <c r="J668" s="152"/>
      <c r="K668" s="159"/>
      <c r="L668" s="159"/>
      <c r="M668" s="153"/>
      <c r="N668" s="153"/>
      <c r="Q668" s="10"/>
      <c r="R668" s="10"/>
    </row>
    <row r="669" s="10" customFormat="true" ht="26.1" hidden="false" customHeight="true" outlineLevel="0" collapsed="false">
      <c r="A669" s="161"/>
      <c r="B669" s="161"/>
      <c r="C669" s="211"/>
      <c r="D669" s="211"/>
      <c r="E669" s="223"/>
      <c r="F669" s="221"/>
      <c r="G669" s="221"/>
      <c r="H669" s="152"/>
      <c r="Q669" s="55"/>
      <c r="R669" s="55"/>
    </row>
    <row r="670" s="55" customFormat="true" ht="26.1" hidden="false" customHeight="true" outlineLevel="0" collapsed="false">
      <c r="A670" s="161"/>
      <c r="B670" s="162"/>
      <c r="C670" s="214"/>
      <c r="D670" s="214"/>
      <c r="E670" s="220"/>
      <c r="F670" s="224"/>
      <c r="G670" s="224"/>
      <c r="H670" s="152"/>
      <c r="I670" s="10"/>
      <c r="J670" s="10"/>
      <c r="K670" s="10"/>
      <c r="L670" s="10"/>
      <c r="M670" s="10"/>
      <c r="N670" s="10"/>
      <c r="O670" s="10"/>
      <c r="P670" s="10"/>
    </row>
    <row r="671" s="55" customFormat="true" ht="26.1" hidden="false" customHeight="true" outlineLevel="0" collapsed="false">
      <c r="A671" s="161"/>
      <c r="B671" s="162"/>
      <c r="C671" s="211"/>
      <c r="D671" s="211"/>
      <c r="E671" s="225"/>
      <c r="F671" s="224"/>
      <c r="G671" s="224"/>
      <c r="H671" s="158"/>
      <c r="I671" s="10"/>
      <c r="J671" s="10"/>
      <c r="K671" s="10"/>
      <c r="L671" s="10"/>
      <c r="M671" s="10"/>
      <c r="N671" s="10"/>
      <c r="O671" s="10"/>
      <c r="P671" s="10"/>
    </row>
    <row r="672" s="55" customFormat="true" ht="26.1" hidden="false" customHeight="true" outlineLevel="0" collapsed="false">
      <c r="A672" s="161"/>
      <c r="B672" s="162"/>
      <c r="C672" s="214"/>
      <c r="D672" s="214"/>
      <c r="E672" s="222"/>
      <c r="F672" s="226"/>
      <c r="G672" s="226"/>
      <c r="H672" s="152"/>
      <c r="I672" s="10"/>
      <c r="J672" s="10"/>
    </row>
    <row r="673" s="55" customFormat="true" ht="42.75" hidden="false" customHeight="true" outlineLevel="0" collapsed="false">
      <c r="A673" s="161"/>
      <c r="B673" s="161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</row>
    <row r="674" s="10" customFormat="true" ht="42.75" hidden="false" customHeight="true" outlineLevel="0" collapsed="false">
      <c r="A674" s="161"/>
      <c r="B674" s="161"/>
      <c r="K674" s="55"/>
      <c r="L674" s="55"/>
      <c r="M674" s="55"/>
      <c r="N674" s="55"/>
      <c r="O674" s="55"/>
      <c r="P674" s="55"/>
      <c r="Q674" s="55"/>
      <c r="R674" s="55"/>
    </row>
    <row r="675" s="58" customFormat="true" ht="26.1" hidden="false" customHeight="true" outlineLevel="0" collapsed="false">
      <c r="A675" s="161"/>
      <c r="B675" s="161"/>
      <c r="C675" s="10"/>
      <c r="D675" s="10"/>
      <c r="E675" s="10"/>
      <c r="F675" s="10"/>
      <c r="G675" s="10"/>
      <c r="H675" s="10"/>
      <c r="I675" s="10"/>
      <c r="J675" s="10"/>
      <c r="K675" s="55"/>
      <c r="L675" s="55"/>
      <c r="M675" s="55"/>
      <c r="N675" s="55"/>
      <c r="O675" s="55"/>
      <c r="P675" s="55"/>
    </row>
    <row r="676" s="10" customFormat="true" ht="26.1" hidden="false" customHeight="true" outlineLevel="0" collapsed="false">
      <c r="A676" s="161"/>
      <c r="B676" s="162"/>
      <c r="K676" s="55"/>
      <c r="L676" s="55"/>
      <c r="M676" s="55"/>
      <c r="N676" s="55"/>
      <c r="O676" s="55"/>
      <c r="P676" s="55"/>
      <c r="Q676" s="55"/>
      <c r="R676" s="55"/>
    </row>
    <row r="677" s="55" customFormat="true" ht="26.1" hidden="false" customHeight="true" outlineLevel="0" collapsed="false">
      <c r="A677" s="161"/>
      <c r="B677" s="161"/>
      <c r="C677" s="10"/>
      <c r="D677" s="10"/>
      <c r="E677" s="10"/>
      <c r="F677" s="10"/>
      <c r="G677" s="10"/>
      <c r="H677" s="10"/>
      <c r="I677" s="10"/>
      <c r="J677" s="10"/>
    </row>
    <row r="678" s="55" customFormat="true" ht="26.1" hidden="false" customHeight="true" outlineLevel="0" collapsed="false">
      <c r="A678" s="161"/>
      <c r="B678" s="162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</row>
    <row r="679" s="55" customFormat="true" ht="42.75" hidden="false" customHeight="true" outlineLevel="0" collapsed="false">
      <c r="A679" s="161"/>
      <c r="B679" s="162"/>
      <c r="C679" s="10"/>
      <c r="D679" s="10"/>
      <c r="E679" s="10"/>
      <c r="F679" s="10"/>
      <c r="G679" s="10"/>
      <c r="H679" s="10"/>
      <c r="I679" s="10"/>
      <c r="J679" s="10"/>
      <c r="Q679" s="10"/>
      <c r="R679" s="10"/>
    </row>
    <row r="680" s="10" customFormat="true" ht="42.75" hidden="false" customHeight="true" outlineLevel="0" collapsed="false">
      <c r="A680" s="161"/>
      <c r="B680" s="162"/>
    </row>
    <row r="681" s="55" customFormat="true" ht="26.1" hidden="false" customHeight="true" outlineLevel="0" collapsed="false">
      <c r="A681" s="161"/>
      <c r="B681" s="162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</row>
    <row r="682" s="55" customFormat="true" ht="26.1" hidden="false" customHeight="true" outlineLevel="0" collapsed="false">
      <c r="A682" s="152"/>
      <c r="B682" s="152"/>
      <c r="C682" s="10"/>
      <c r="D682" s="10"/>
      <c r="E682" s="10"/>
      <c r="F682" s="10"/>
      <c r="G682" s="10"/>
      <c r="H682" s="10"/>
      <c r="I682" s="10"/>
      <c r="J682" s="10"/>
      <c r="Q682" s="10"/>
      <c r="R682" s="10"/>
    </row>
    <row r="683" s="55" customFormat="true" ht="26.1" hidden="false" customHeight="true" outlineLevel="0" collapsed="false">
      <c r="A683" s="152"/>
      <c r="B683" s="153"/>
      <c r="C683" s="10"/>
      <c r="D683" s="10"/>
      <c r="E683" s="10"/>
      <c r="F683" s="10"/>
      <c r="G683" s="10"/>
      <c r="H683" s="10"/>
      <c r="I683" s="10"/>
      <c r="J683" s="10"/>
      <c r="K683" s="227"/>
      <c r="L683" s="227"/>
      <c r="M683" s="227"/>
      <c r="N683" s="197"/>
      <c r="O683" s="196"/>
      <c r="P683" s="196"/>
      <c r="Q683" s="160"/>
      <c r="R683" s="160"/>
    </row>
    <row r="684" s="10" customFormat="true" ht="26.1" hidden="false" customHeight="true" outlineLevel="0" collapsed="false">
      <c r="A684" s="183"/>
      <c r="B684" s="183"/>
      <c r="K684" s="228"/>
      <c r="L684" s="229"/>
      <c r="M684" s="229"/>
      <c r="N684" s="199"/>
      <c r="O684" s="199"/>
      <c r="P684" s="199"/>
    </row>
    <row r="685" s="55" customFormat="true" ht="26.1" hidden="false" customHeight="true" outlineLevel="0" collapsed="false">
      <c r="A685" s="183"/>
      <c r="B685" s="183"/>
      <c r="C685" s="10"/>
      <c r="D685" s="10"/>
      <c r="E685" s="10"/>
      <c r="F685" s="10"/>
      <c r="G685" s="10"/>
      <c r="H685" s="10"/>
      <c r="I685" s="10"/>
      <c r="J685" s="10"/>
      <c r="K685" s="228"/>
      <c r="L685" s="229"/>
      <c r="M685" s="229"/>
      <c r="N685" s="199"/>
      <c r="O685" s="199"/>
      <c r="P685" s="208"/>
    </row>
    <row r="686" s="55" customFormat="true" ht="26.1" hidden="false" customHeight="true" outlineLevel="0" collapsed="false">
      <c r="A686" s="187"/>
      <c r="B686" s="188"/>
      <c r="C686" s="10"/>
      <c r="D686" s="10"/>
      <c r="E686" s="10"/>
      <c r="F686" s="10"/>
      <c r="G686" s="10"/>
      <c r="H686" s="10"/>
      <c r="I686" s="10"/>
      <c r="J686" s="10"/>
      <c r="K686" s="228"/>
      <c r="L686" s="229"/>
      <c r="M686" s="229"/>
      <c r="N686" s="199"/>
      <c r="O686" s="199"/>
      <c r="P686" s="208"/>
    </row>
    <row r="687" s="55" customFormat="true" ht="31.5" hidden="false" customHeight="true" outlineLevel="0" collapsed="false">
      <c r="A687" s="187"/>
      <c r="B687" s="188"/>
      <c r="C687" s="10"/>
      <c r="D687" s="10"/>
      <c r="E687" s="10"/>
      <c r="F687" s="10"/>
      <c r="G687" s="10"/>
      <c r="H687" s="10"/>
      <c r="I687" s="10"/>
      <c r="J687" s="10"/>
      <c r="K687" s="228"/>
      <c r="L687" s="229"/>
      <c r="M687" s="229"/>
      <c r="N687" s="199"/>
      <c r="O687" s="199"/>
      <c r="P687" s="208"/>
    </row>
    <row r="688" s="10" customFormat="true" ht="30.75" hidden="false" customHeight="true" outlineLevel="0" collapsed="false">
      <c r="A688" s="161"/>
      <c r="B688" s="162"/>
      <c r="K688" s="225"/>
      <c r="L688" s="221"/>
      <c r="M688" s="221"/>
      <c r="N688" s="200"/>
      <c r="O688" s="200"/>
      <c r="P688" s="210"/>
      <c r="Q688" s="55"/>
      <c r="R688" s="55"/>
    </row>
    <row r="689" s="10" customFormat="true" ht="26.1" hidden="false" customHeight="true" outlineLevel="0" collapsed="false">
      <c r="A689" s="161"/>
      <c r="B689" s="162"/>
      <c r="K689" s="228"/>
      <c r="L689" s="229"/>
      <c r="M689" s="229"/>
      <c r="N689" s="199"/>
      <c r="O689" s="199"/>
      <c r="P689" s="208"/>
      <c r="Q689" s="55"/>
      <c r="R689" s="55"/>
    </row>
    <row r="690" s="10" customFormat="true" ht="31.5" hidden="false" customHeight="true" outlineLevel="0" collapsed="false">
      <c r="A690" s="161"/>
      <c r="B690" s="162"/>
      <c r="K690" s="225"/>
      <c r="L690" s="221"/>
      <c r="M690" s="221"/>
      <c r="N690" s="200"/>
      <c r="O690" s="200"/>
      <c r="P690" s="200"/>
    </row>
    <row r="691" s="55" customFormat="true" ht="26.1" hidden="false" customHeight="true" outlineLevel="0" collapsed="false">
      <c r="A691" s="161"/>
      <c r="B691" s="162"/>
      <c r="C691" s="10"/>
      <c r="D691" s="10"/>
      <c r="E691" s="10"/>
      <c r="F691" s="10"/>
      <c r="G691" s="10"/>
      <c r="H691" s="10"/>
      <c r="I691" s="10"/>
      <c r="J691" s="10"/>
      <c r="K691" s="228"/>
      <c r="L691" s="229"/>
      <c r="M691" s="229"/>
      <c r="N691" s="199"/>
      <c r="O691" s="199"/>
      <c r="P691" s="199"/>
    </row>
    <row r="692" s="55" customFormat="true" ht="26.1" hidden="false" customHeight="true" outlineLevel="0" collapsed="false">
      <c r="A692" s="161"/>
      <c r="B692" s="161"/>
      <c r="C692" s="10"/>
      <c r="D692" s="10"/>
      <c r="E692" s="10"/>
      <c r="F692" s="10"/>
      <c r="G692" s="10"/>
      <c r="H692" s="10"/>
      <c r="I692" s="10"/>
      <c r="J692" s="10"/>
    </row>
    <row r="693" s="55" customFormat="true" ht="32.25" hidden="false" customHeight="true" outlineLevel="0" collapsed="false">
      <c r="A693" s="161"/>
      <c r="B693" s="162"/>
      <c r="C693" s="10"/>
      <c r="D693" s="10"/>
      <c r="E693" s="10"/>
      <c r="F693" s="10"/>
      <c r="G693" s="10"/>
      <c r="H693" s="10"/>
      <c r="I693" s="10"/>
      <c r="J693" s="10"/>
      <c r="K693" s="73"/>
      <c r="L693" s="73"/>
      <c r="M693" s="73"/>
      <c r="N693" s="73"/>
      <c r="O693" s="73"/>
      <c r="P693" s="73"/>
      <c r="Q693" s="10"/>
      <c r="R693" s="10"/>
    </row>
    <row r="694" s="10" customFormat="true" ht="31.5" hidden="false" customHeight="true" outlineLevel="0" collapsed="false">
      <c r="A694" s="161"/>
      <c r="B694" s="161"/>
      <c r="K694" s="55"/>
      <c r="L694" s="55"/>
      <c r="M694" s="55"/>
      <c r="N694" s="55"/>
      <c r="O694" s="55"/>
      <c r="P694" s="55"/>
      <c r="Q694" s="55"/>
      <c r="R694" s="55"/>
    </row>
    <row r="695" s="10" customFormat="true" ht="26.1" hidden="false" customHeight="true" outlineLevel="0" collapsed="false">
      <c r="A695" s="161"/>
      <c r="B695" s="162"/>
      <c r="K695" s="8" t="e">
        <f aca="false">#REF!</f>
        <v>#REF!</v>
      </c>
      <c r="Q695" s="55"/>
      <c r="R695" s="55"/>
    </row>
    <row r="696" s="55" customFormat="true" ht="26.1" hidden="false" customHeight="true" outlineLevel="0" collapsed="false">
      <c r="A696" s="230"/>
      <c r="B696" s="231"/>
      <c r="C696" s="10"/>
      <c r="D696" s="10"/>
      <c r="E696" s="10"/>
      <c r="F696" s="10"/>
      <c r="G696" s="10"/>
      <c r="H696" s="10"/>
      <c r="I696" s="10"/>
      <c r="J696" s="10"/>
    </row>
    <row r="697" s="55" customFormat="true" ht="26.1" hidden="false" customHeight="true" outlineLevel="0" collapsed="false">
      <c r="A697" s="230"/>
      <c r="B697" s="231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</row>
    <row r="698" s="55" customFormat="true" ht="29.25" hidden="false" customHeight="true" outlineLevel="0" collapsed="false">
      <c r="A698" s="230"/>
      <c r="B698" s="231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58"/>
      <c r="R698" s="58"/>
    </row>
    <row r="699" s="55" customFormat="true" ht="26.1" hidden="false" customHeight="true" outlineLevel="0" collapsed="false">
      <c r="A699" s="230"/>
      <c r="B699" s="230"/>
      <c r="C699" s="10"/>
      <c r="D699" s="10"/>
      <c r="E699" s="10"/>
      <c r="F699" s="10"/>
      <c r="G699" s="10"/>
      <c r="H699" s="10"/>
      <c r="I699" s="10"/>
      <c r="J699" s="10"/>
      <c r="Q699" s="10"/>
      <c r="R699" s="10"/>
    </row>
    <row r="700" s="10" customFormat="true" ht="26.1" hidden="false" customHeight="true" outlineLevel="0" collapsed="false">
      <c r="A700" s="230"/>
      <c r="B700" s="231"/>
      <c r="K700" s="55"/>
      <c r="L700" s="55"/>
      <c r="M700" s="55"/>
      <c r="N700" s="55"/>
      <c r="O700" s="55"/>
      <c r="P700" s="55"/>
    </row>
    <row r="701" s="73" customFormat="true" ht="26.1" hidden="false" customHeight="true" outlineLevel="0" collapsed="false">
      <c r="A701" s="230"/>
      <c r="B701" s="230"/>
      <c r="C701" s="10"/>
      <c r="D701" s="10"/>
      <c r="E701" s="10"/>
      <c r="F701" s="10"/>
      <c r="G701" s="10"/>
      <c r="H701" s="10"/>
      <c r="I701" s="10"/>
      <c r="J701" s="10"/>
      <c r="K701" s="55"/>
      <c r="L701" s="55"/>
      <c r="M701" s="55"/>
      <c r="N701" s="55"/>
      <c r="O701" s="55"/>
      <c r="P701" s="55"/>
      <c r="Q701" s="55"/>
      <c r="R701" s="55"/>
    </row>
    <row r="702" s="111" customFormat="true" ht="26.1" hidden="false" customHeight="true" outlineLevel="0" collapsed="false">
      <c r="A702" s="230"/>
      <c r="B702" s="230"/>
      <c r="C702" s="10"/>
      <c r="D702" s="10"/>
      <c r="E702" s="10"/>
      <c r="F702" s="10"/>
      <c r="G702" s="10"/>
      <c r="H702" s="10"/>
      <c r="I702" s="10"/>
      <c r="J702" s="10"/>
      <c r="K702" s="55"/>
      <c r="L702" s="55"/>
      <c r="M702" s="55"/>
      <c r="N702" s="55"/>
      <c r="O702" s="55"/>
      <c r="P702" s="55"/>
      <c r="Q702" s="10"/>
      <c r="R702" s="10"/>
    </row>
    <row r="703" s="55" customFormat="true" ht="40.5" hidden="false" customHeight="true" outlineLevel="0" collapsed="false">
      <c r="A703" s="230"/>
      <c r="B703" s="231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</row>
    <row r="704" s="55" customFormat="true" ht="43.5" hidden="false" customHeight="true" outlineLevel="0" collapsed="false">
      <c r="A704" s="230"/>
      <c r="B704" s="231"/>
      <c r="C704" s="10"/>
      <c r="D704" s="10"/>
      <c r="E704" s="10"/>
      <c r="F704" s="10"/>
      <c r="G704" s="10"/>
      <c r="H704" s="10"/>
      <c r="I704" s="10"/>
      <c r="J704" s="10"/>
    </row>
    <row r="705" s="10" customFormat="true" ht="26.1" hidden="false" customHeight="true" outlineLevel="0" collapsed="false">
      <c r="A705" s="230"/>
      <c r="B705" s="231"/>
      <c r="K705" s="58"/>
      <c r="L705" s="58"/>
      <c r="M705" s="58"/>
      <c r="N705" s="58"/>
      <c r="O705" s="58"/>
      <c r="P705" s="58"/>
    </row>
    <row r="706" s="10" customFormat="true" ht="26.1" hidden="false" customHeight="true" outlineLevel="0" collapsed="false">
      <c r="A706" s="230"/>
      <c r="B706" s="231"/>
      <c r="K706" s="55"/>
      <c r="L706" s="55"/>
      <c r="M706" s="55"/>
      <c r="N706" s="55"/>
      <c r="O706" s="55"/>
      <c r="P706" s="55"/>
    </row>
    <row r="707" s="10" customFormat="true" ht="26.1" hidden="false" customHeight="true" outlineLevel="0" collapsed="false">
      <c r="A707" s="230"/>
      <c r="B707" s="230"/>
      <c r="K707" s="55"/>
      <c r="L707" s="55"/>
      <c r="M707" s="55"/>
      <c r="N707" s="55"/>
      <c r="O707" s="55"/>
      <c r="P707" s="55"/>
    </row>
    <row r="708" s="10" customFormat="true" ht="26.1" hidden="false" customHeight="true" outlineLevel="0" collapsed="false">
      <c r="A708" s="230"/>
      <c r="B708" s="231"/>
      <c r="K708" s="55"/>
      <c r="L708" s="55"/>
      <c r="M708" s="55"/>
      <c r="N708" s="55"/>
      <c r="O708" s="55"/>
      <c r="P708" s="55"/>
      <c r="Q708" s="73"/>
      <c r="R708" s="73"/>
    </row>
    <row r="709" s="10" customFormat="true" ht="26.1" hidden="false" customHeight="true" outlineLevel="0" collapsed="false">
      <c r="A709" s="232"/>
      <c r="B709" s="233"/>
      <c r="Q709" s="55"/>
      <c r="R709" s="55"/>
    </row>
    <row r="710" s="10" customFormat="true" ht="26.1" hidden="false" customHeight="true" outlineLevel="0" collapsed="false">
      <c r="A710" s="230"/>
      <c r="B710" s="231"/>
    </row>
    <row r="711" s="55" customFormat="true" ht="26.1" hidden="false" customHeight="true" outlineLevel="0" collapsed="false">
      <c r="A711" s="230"/>
      <c r="B711" s="231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</row>
    <row r="712" s="55" customFormat="true" ht="26.1" hidden="false" customHeight="true" outlineLevel="0" collapsed="false">
      <c r="A712" s="230"/>
      <c r="B712" s="231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60"/>
      <c r="R712" s="160"/>
    </row>
    <row r="713" s="55" customFormat="true" ht="26.1" hidden="false" customHeight="true" outlineLevel="0" collapsed="false">
      <c r="A713" s="230"/>
      <c r="B713" s="230"/>
      <c r="C713" s="10"/>
      <c r="D713" s="10"/>
      <c r="E713" s="10"/>
      <c r="F713" s="10"/>
      <c r="G713" s="10"/>
      <c r="H713" s="10"/>
      <c r="I713" s="10"/>
      <c r="J713" s="10"/>
      <c r="K713" s="160"/>
      <c r="L713" s="160"/>
      <c r="M713" s="160"/>
      <c r="N713" s="160"/>
      <c r="O713" s="160"/>
      <c r="P713" s="160"/>
    </row>
    <row r="714" s="55" customFormat="true" ht="26.1" hidden="false" customHeight="true" outlineLevel="0" collapsed="false">
      <c r="A714" s="230"/>
      <c r="B714" s="23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</row>
    <row r="715" s="55" customFormat="true" ht="26.1" hidden="false" customHeight="true" outlineLevel="0" collapsed="false">
      <c r="A715" s="161"/>
      <c r="B715" s="161"/>
      <c r="C715" s="10"/>
      <c r="D715" s="10"/>
      <c r="E715" s="10"/>
      <c r="F715" s="10"/>
      <c r="G715" s="10"/>
      <c r="H715" s="10"/>
      <c r="I715" s="10"/>
      <c r="J715" s="10"/>
      <c r="Q715" s="10"/>
      <c r="R715" s="10"/>
    </row>
    <row r="716" s="10" customFormat="true" ht="26.1" hidden="false" customHeight="true" outlineLevel="0" collapsed="false">
      <c r="A716" s="161"/>
      <c r="B716" s="161"/>
      <c r="K716" s="55"/>
      <c r="L716" s="55"/>
      <c r="M716" s="55"/>
      <c r="N716" s="55"/>
      <c r="O716" s="55"/>
      <c r="P716" s="55"/>
      <c r="Q716" s="55"/>
      <c r="R716" s="55"/>
    </row>
    <row r="717" s="55" customFormat="true" ht="26.1" hidden="false" customHeight="true" outlineLevel="0" collapsed="false">
      <c r="A717" s="161"/>
      <c r="B717" s="161"/>
      <c r="C717" s="10"/>
      <c r="D717" s="10"/>
      <c r="E717" s="10"/>
      <c r="F717" s="10"/>
      <c r="G717" s="10"/>
      <c r="H717" s="10"/>
      <c r="I717" s="10"/>
      <c r="J717" s="10"/>
      <c r="Q717" s="10"/>
      <c r="R717" s="10"/>
    </row>
    <row r="718" s="10" customFormat="true" ht="26.1" hidden="false" customHeight="true" outlineLevel="0" collapsed="false">
      <c r="A718" s="161"/>
      <c r="B718" s="161"/>
      <c r="K718" s="55"/>
      <c r="L718" s="55"/>
      <c r="M718" s="55"/>
      <c r="N718" s="55"/>
      <c r="O718" s="55"/>
      <c r="P718" s="55"/>
      <c r="Q718" s="55"/>
      <c r="R718" s="55"/>
    </row>
    <row r="719" s="55" customFormat="true" ht="26.1" hidden="false" customHeight="true" outlineLevel="0" collapsed="false">
      <c r="A719" s="161"/>
      <c r="B719" s="162"/>
      <c r="C719" s="10"/>
      <c r="D719" s="10"/>
      <c r="E719" s="10"/>
      <c r="F719" s="10"/>
      <c r="G719" s="10"/>
      <c r="H719" s="10"/>
      <c r="I719" s="10"/>
      <c r="J719" s="10"/>
    </row>
    <row r="720" s="10" customFormat="true" ht="26.1" hidden="false" customHeight="true" outlineLevel="0" collapsed="false">
      <c r="A720" s="161"/>
      <c r="B720" s="162"/>
    </row>
    <row r="721" s="55" customFormat="true" ht="26.1" hidden="false" customHeight="true" outlineLevel="0" collapsed="false">
      <c r="A721" s="161"/>
      <c r="B721" s="162"/>
      <c r="C721" s="10"/>
      <c r="D721" s="10"/>
      <c r="E721" s="10"/>
      <c r="F721" s="10"/>
      <c r="G721" s="10"/>
      <c r="H721" s="10"/>
      <c r="I721" s="10"/>
      <c r="J721" s="10"/>
    </row>
    <row r="722" s="55" customFormat="true" ht="26.1" hidden="false" customHeight="true" outlineLevel="0" collapsed="false">
      <c r="A722" s="161"/>
      <c r="B722" s="162"/>
      <c r="C722" s="10"/>
      <c r="D722" s="10"/>
      <c r="E722" s="10"/>
      <c r="F722" s="10"/>
      <c r="G722" s="10"/>
      <c r="H722" s="10"/>
      <c r="I722" s="10"/>
      <c r="J722" s="10"/>
      <c r="Q722" s="10"/>
      <c r="R722" s="10"/>
    </row>
    <row r="723" s="55" customFormat="true" ht="26.1" hidden="false" customHeight="true" outlineLevel="0" collapsed="false">
      <c r="A723" s="161"/>
      <c r="B723" s="162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</row>
    <row r="724" s="55" customFormat="true" ht="26.1" hidden="false" customHeight="true" outlineLevel="0" collapsed="false">
      <c r="A724" s="161"/>
      <c r="B724" s="161"/>
      <c r="C724" s="10"/>
      <c r="D724" s="10"/>
      <c r="E724" s="10"/>
      <c r="F724" s="10"/>
      <c r="G724" s="10"/>
      <c r="H724" s="10"/>
      <c r="I724" s="10"/>
      <c r="J724" s="10"/>
    </row>
    <row r="725" s="10" customFormat="true" ht="26.1" hidden="false" customHeight="true" outlineLevel="0" collapsed="false">
      <c r="A725" s="161"/>
      <c r="B725" s="162"/>
      <c r="K725" s="55"/>
      <c r="L725" s="55"/>
      <c r="M725" s="55"/>
      <c r="N725" s="55"/>
      <c r="O725" s="55"/>
      <c r="P725" s="55"/>
    </row>
    <row r="726" s="55" customFormat="true" ht="26.1" hidden="false" customHeight="true" outlineLevel="0" collapsed="false">
      <c r="A726" s="161"/>
      <c r="B726" s="162"/>
      <c r="C726" s="10"/>
      <c r="D726" s="10"/>
      <c r="E726" s="10"/>
      <c r="F726" s="10"/>
      <c r="G726" s="10"/>
      <c r="H726" s="10"/>
      <c r="I726" s="10"/>
      <c r="J726" s="10"/>
    </row>
    <row r="727" s="55" customFormat="true" ht="26.1" hidden="false" customHeight="true" outlineLevel="0" collapsed="false">
      <c r="A727" s="161"/>
      <c r="B727" s="161"/>
      <c r="C727" s="10"/>
      <c r="D727" s="10"/>
      <c r="E727" s="10"/>
      <c r="F727" s="10"/>
      <c r="G727" s="10"/>
      <c r="H727" s="10"/>
      <c r="I727" s="10"/>
      <c r="J727" s="10"/>
      <c r="Q727" s="10"/>
      <c r="R727" s="10"/>
    </row>
    <row r="728" s="58" customFormat="true" ht="26.1" hidden="false" customHeight="true" outlineLevel="0" collapsed="false">
      <c r="A728" s="161"/>
      <c r="B728" s="162"/>
      <c r="C728" s="10"/>
      <c r="D728" s="10"/>
      <c r="E728" s="10"/>
      <c r="F728" s="10"/>
      <c r="G728" s="10"/>
      <c r="H728" s="10"/>
      <c r="I728" s="10"/>
      <c r="J728" s="10"/>
      <c r="Q728" s="10"/>
      <c r="R728" s="10"/>
    </row>
    <row r="729" s="10" customFormat="true" ht="26.1" hidden="false" customHeight="true" outlineLevel="0" collapsed="false">
      <c r="A729" s="161"/>
      <c r="B729" s="162"/>
      <c r="Q729" s="55"/>
      <c r="R729" s="55"/>
    </row>
    <row r="730" s="10" customFormat="true" ht="29.25" hidden="false" customHeight="true" outlineLevel="0" collapsed="false">
      <c r="A730" s="161"/>
      <c r="B730" s="162"/>
      <c r="Q730" s="55"/>
      <c r="R730" s="55"/>
    </row>
    <row r="731" s="55" customFormat="true" ht="26.1" hidden="false" customHeight="true" outlineLevel="0" collapsed="false">
      <c r="A731" s="161"/>
      <c r="B731" s="162"/>
      <c r="C731" s="10"/>
      <c r="D731" s="10"/>
      <c r="E731" s="10"/>
      <c r="F731" s="10"/>
      <c r="G731" s="10"/>
      <c r="H731" s="10"/>
      <c r="I731" s="10"/>
      <c r="J731" s="10"/>
      <c r="Q731" s="10"/>
      <c r="R731" s="10"/>
    </row>
    <row r="732" s="10" customFormat="true" ht="26.1" hidden="false" customHeight="true" outlineLevel="0" collapsed="false">
      <c r="A732" s="161"/>
      <c r="B732" s="162"/>
      <c r="Q732" s="55"/>
      <c r="R732" s="55"/>
    </row>
    <row r="733" s="55" customFormat="true" ht="26.1" hidden="false" customHeight="true" outlineLevel="0" collapsed="false">
      <c r="A733" s="161"/>
      <c r="B733" s="161"/>
      <c r="C733" s="10"/>
      <c r="D733" s="10"/>
      <c r="E733" s="10"/>
      <c r="F733" s="10"/>
      <c r="G733" s="10"/>
      <c r="H733" s="10"/>
      <c r="I733" s="10"/>
      <c r="J733" s="10"/>
    </row>
    <row r="734" s="10" customFormat="true" ht="26.1" hidden="false" customHeight="true" outlineLevel="0" collapsed="false">
      <c r="A734" s="161"/>
      <c r="B734" s="161"/>
      <c r="K734" s="55"/>
      <c r="L734" s="55"/>
      <c r="M734" s="55"/>
      <c r="N734" s="55"/>
      <c r="O734" s="55"/>
      <c r="P734" s="55"/>
      <c r="Q734" s="55"/>
      <c r="R734" s="55"/>
    </row>
    <row r="735" s="55" customFormat="true" ht="26.1" hidden="false" customHeight="true" outlineLevel="0" collapsed="false">
      <c r="A735" s="161"/>
      <c r="B735" s="162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11"/>
      <c r="R735" s="111"/>
    </row>
    <row r="736" s="10" customFormat="true" ht="26.1" hidden="false" customHeight="true" outlineLevel="0" collapsed="false">
      <c r="A736" s="161"/>
      <c r="B736" s="161"/>
      <c r="Q736" s="55"/>
      <c r="R736" s="55"/>
    </row>
    <row r="737" s="55" customFormat="true" ht="26.1" hidden="false" customHeight="true" outlineLevel="0" collapsed="false">
      <c r="A737" s="161"/>
      <c r="B737" s="162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</row>
    <row r="738" s="55" customFormat="true" ht="32.25" hidden="false" customHeight="true" outlineLevel="0" collapsed="false">
      <c r="A738" s="161"/>
      <c r="B738" s="162"/>
      <c r="C738" s="10"/>
      <c r="D738" s="10"/>
      <c r="E738" s="10"/>
      <c r="F738" s="10"/>
      <c r="G738" s="10"/>
      <c r="H738" s="10"/>
      <c r="I738" s="10"/>
      <c r="J738" s="10"/>
      <c r="K738" s="73"/>
      <c r="L738" s="73"/>
      <c r="M738" s="73"/>
      <c r="N738" s="73"/>
      <c r="O738" s="73"/>
      <c r="P738" s="73"/>
      <c r="Q738" s="10"/>
      <c r="R738" s="10"/>
    </row>
    <row r="739" s="10" customFormat="true" ht="26.1" hidden="false" customHeight="true" outlineLevel="0" collapsed="false">
      <c r="A739" s="161"/>
      <c r="B739" s="161"/>
      <c r="K739" s="55"/>
      <c r="L739" s="55"/>
      <c r="M739" s="55"/>
      <c r="N739" s="55"/>
      <c r="O739" s="55"/>
      <c r="P739" s="55"/>
      <c r="Q739" s="55"/>
      <c r="R739" s="55"/>
    </row>
    <row r="740" s="55" customFormat="true" ht="26.1" hidden="false" customHeight="true" outlineLevel="0" collapsed="false">
      <c r="A740" s="161"/>
      <c r="B740" s="161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</row>
    <row r="741" s="10" customFormat="true" ht="26.1" hidden="false" customHeight="true" outlineLevel="0" collapsed="false">
      <c r="A741" s="161"/>
      <c r="B741" s="161"/>
      <c r="Q741" s="55"/>
      <c r="R741" s="55"/>
    </row>
    <row r="742" s="55" customFormat="true" ht="26.1" hidden="false" customHeight="true" outlineLevel="0" collapsed="false">
      <c r="A742" s="185"/>
      <c r="B742" s="186"/>
      <c r="C742" s="10"/>
      <c r="D742" s="10"/>
      <c r="E742" s="10"/>
      <c r="F742" s="10"/>
      <c r="G742" s="10"/>
      <c r="H742" s="10"/>
      <c r="I742" s="10"/>
      <c r="J742" s="10"/>
      <c r="K742" s="160"/>
      <c r="L742" s="160"/>
      <c r="M742" s="160"/>
      <c r="N742" s="160"/>
      <c r="O742" s="160"/>
      <c r="P742" s="160"/>
    </row>
    <row r="743" s="10" customFormat="true" ht="26.1" hidden="false" customHeight="true" outlineLevel="0" collapsed="false">
      <c r="A743" s="161"/>
      <c r="B743" s="162"/>
      <c r="K743" s="55"/>
      <c r="L743" s="55"/>
      <c r="M743" s="55"/>
      <c r="N743" s="55"/>
      <c r="O743" s="55"/>
      <c r="P743" s="55"/>
      <c r="Q743" s="55"/>
      <c r="R743" s="55"/>
    </row>
    <row r="744" s="55" customFormat="true" ht="26.1" hidden="false" customHeight="true" outlineLevel="0" collapsed="false">
      <c r="A744" s="161"/>
      <c r="B744" s="161"/>
      <c r="C744" s="10"/>
      <c r="D744" s="10"/>
      <c r="E744" s="10"/>
      <c r="F744" s="10"/>
      <c r="G744" s="10"/>
      <c r="H744" s="10"/>
      <c r="I744" s="10"/>
      <c r="J744" s="10"/>
    </row>
    <row r="745" s="55" customFormat="true" ht="26.1" hidden="false" customHeight="true" outlineLevel="0" collapsed="false">
      <c r="A745" s="161"/>
      <c r="B745" s="161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</row>
    <row r="746" s="10" customFormat="true" ht="26.1" hidden="false" customHeight="true" outlineLevel="0" collapsed="false">
      <c r="A746" s="161"/>
      <c r="B746" s="161"/>
      <c r="K746" s="55"/>
      <c r="L746" s="55"/>
      <c r="M746" s="55"/>
      <c r="N746" s="55"/>
      <c r="O746" s="55"/>
      <c r="P746" s="55"/>
    </row>
    <row r="747" s="10" customFormat="true" ht="32.25" hidden="false" customHeight="true" outlineLevel="0" collapsed="false">
      <c r="A747" s="161"/>
      <c r="B747" s="162"/>
      <c r="Q747" s="55"/>
      <c r="R747" s="55"/>
    </row>
    <row r="748" s="10" customFormat="true" ht="32.25" hidden="false" customHeight="true" outlineLevel="0" collapsed="false">
      <c r="A748" s="161"/>
      <c r="B748" s="162"/>
      <c r="K748" s="55"/>
      <c r="L748" s="55"/>
      <c r="M748" s="55"/>
      <c r="N748" s="55"/>
      <c r="O748" s="55"/>
      <c r="P748" s="55"/>
      <c r="Q748" s="55"/>
      <c r="R748" s="55"/>
    </row>
    <row r="749" s="55" customFormat="true" ht="32.25" hidden="false" customHeight="true" outlineLevel="0" collapsed="false">
      <c r="A749" s="161"/>
      <c r="B749" s="161"/>
      <c r="C749" s="10"/>
      <c r="D749" s="10"/>
      <c r="E749" s="10"/>
      <c r="F749" s="10"/>
      <c r="G749" s="10"/>
      <c r="H749" s="10"/>
      <c r="I749" s="10"/>
      <c r="J749" s="10"/>
    </row>
    <row r="750" s="55" customFormat="true" ht="26.1" hidden="false" customHeight="true" outlineLevel="0" collapsed="false">
      <c r="A750" s="212"/>
      <c r="B750" s="234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</row>
    <row r="751" s="55" customFormat="true" ht="26.1" hidden="false" customHeight="true" outlineLevel="0" collapsed="false">
      <c r="A751" s="161"/>
      <c r="B751" s="161"/>
      <c r="C751" s="10"/>
      <c r="D751" s="10"/>
      <c r="E751" s="10"/>
      <c r="F751" s="10"/>
      <c r="G751" s="10"/>
      <c r="H751" s="10"/>
      <c r="I751" s="10"/>
      <c r="J751" s="10"/>
    </row>
    <row r="752" s="55" customFormat="true" ht="26.1" hidden="false" customHeight="true" outlineLevel="0" collapsed="false">
      <c r="A752" s="161"/>
      <c r="B752" s="162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</row>
    <row r="753" s="10" customFormat="true" ht="26.1" hidden="false" customHeight="true" outlineLevel="0" collapsed="false">
      <c r="A753" s="161"/>
      <c r="B753" s="162"/>
      <c r="K753" s="55"/>
      <c r="L753" s="55"/>
      <c r="M753" s="55"/>
      <c r="N753" s="55"/>
      <c r="O753" s="55"/>
      <c r="P753" s="55"/>
      <c r="Q753" s="55"/>
      <c r="R753" s="55"/>
    </row>
    <row r="754" s="10" customFormat="true" ht="26.1" hidden="false" customHeight="true" outlineLevel="0" collapsed="false">
      <c r="A754" s="161"/>
      <c r="B754" s="161"/>
      <c r="K754" s="55"/>
      <c r="L754" s="55"/>
      <c r="M754" s="55"/>
      <c r="N754" s="55"/>
      <c r="O754" s="55"/>
      <c r="P754" s="55"/>
      <c r="Q754" s="55"/>
      <c r="R754" s="55"/>
    </row>
    <row r="755" s="55" customFormat="true" ht="26.1" hidden="false" customHeight="true" outlineLevel="0" collapsed="false">
      <c r="A755" s="161"/>
      <c r="B755" s="162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</row>
    <row r="756" s="10" customFormat="true" ht="26.1" hidden="false" customHeight="true" outlineLevel="0" collapsed="false">
      <c r="A756" s="161"/>
      <c r="B756" s="161"/>
      <c r="K756" s="55"/>
      <c r="L756" s="55"/>
      <c r="M756" s="55"/>
      <c r="N756" s="55"/>
      <c r="O756" s="55"/>
      <c r="P756" s="55"/>
    </row>
    <row r="757" s="10" customFormat="true" ht="26.1" hidden="false" customHeight="true" outlineLevel="0" collapsed="false">
      <c r="A757" s="161"/>
      <c r="B757" s="162"/>
    </row>
    <row r="758" s="10" customFormat="true" ht="26.1" hidden="false" customHeight="true" outlineLevel="0" collapsed="false">
      <c r="A758" s="161"/>
      <c r="B758" s="162"/>
    </row>
    <row r="759" s="55" customFormat="true" ht="26.1" hidden="false" customHeight="true" outlineLevel="0" collapsed="false">
      <c r="A759" s="161"/>
      <c r="B759" s="161"/>
      <c r="C759" s="10"/>
      <c r="D759" s="10"/>
      <c r="E759" s="10"/>
      <c r="F759" s="10"/>
      <c r="G759" s="10"/>
      <c r="H759" s="10"/>
      <c r="I759" s="10"/>
      <c r="J759" s="10"/>
      <c r="Q759" s="10"/>
      <c r="R759" s="10"/>
    </row>
    <row r="760" s="55" customFormat="true" ht="26.1" hidden="false" customHeight="true" outlineLevel="0" collapsed="false">
      <c r="A760" s="161"/>
      <c r="B760" s="162"/>
      <c r="C760" s="10"/>
      <c r="D760" s="10"/>
      <c r="E760" s="10"/>
      <c r="F760" s="10"/>
      <c r="G760" s="10"/>
      <c r="H760" s="10"/>
      <c r="I760" s="10"/>
      <c r="J760" s="10"/>
      <c r="Q760" s="10"/>
      <c r="R760" s="10"/>
    </row>
    <row r="761" s="10" customFormat="true" ht="26.1" hidden="false" customHeight="true" outlineLevel="0" collapsed="false">
      <c r="A761" s="161"/>
      <c r="B761" s="161"/>
      <c r="Q761" s="55"/>
      <c r="R761" s="55"/>
    </row>
    <row r="762" s="55" customFormat="true" ht="26.1" hidden="false" customHeight="true" outlineLevel="0" collapsed="false">
      <c r="A762" s="161"/>
      <c r="B762" s="161"/>
      <c r="C762" s="10"/>
      <c r="D762" s="10"/>
      <c r="E762" s="10"/>
      <c r="F762" s="10"/>
      <c r="G762" s="10"/>
      <c r="H762" s="10"/>
      <c r="I762" s="10"/>
      <c r="J762" s="10"/>
    </row>
    <row r="763" s="55" customFormat="true" ht="26.1" hidden="false" customHeight="true" outlineLevel="0" collapsed="false">
      <c r="A763" s="161"/>
      <c r="B763" s="162"/>
      <c r="C763" s="10"/>
      <c r="D763" s="10"/>
      <c r="E763" s="10"/>
      <c r="F763" s="10"/>
      <c r="G763" s="10"/>
      <c r="H763" s="10"/>
      <c r="I763" s="10"/>
      <c r="J763" s="10"/>
    </row>
    <row r="764" s="10" customFormat="true" ht="26.1" hidden="false" customHeight="true" outlineLevel="0" collapsed="false">
      <c r="A764" s="161"/>
      <c r="B764" s="162"/>
      <c r="K764" s="55"/>
      <c r="L764" s="55"/>
      <c r="M764" s="55"/>
      <c r="N764" s="55"/>
      <c r="O764" s="55"/>
      <c r="P764" s="55"/>
      <c r="Q764" s="55"/>
      <c r="R764" s="55"/>
    </row>
    <row r="765" s="55" customFormat="true" ht="47.25" hidden="false" customHeight="true" outlineLevel="0" collapsed="false">
      <c r="A765" s="161"/>
      <c r="B765" s="161"/>
      <c r="C765" s="10"/>
      <c r="D765" s="10"/>
      <c r="E765" s="10"/>
      <c r="F765" s="10"/>
      <c r="G765" s="10"/>
      <c r="H765" s="10"/>
      <c r="I765" s="111"/>
      <c r="J765" s="111"/>
      <c r="K765" s="111"/>
      <c r="L765" s="111"/>
      <c r="M765" s="111"/>
      <c r="N765" s="111"/>
      <c r="O765" s="111"/>
      <c r="P765" s="111"/>
    </row>
    <row r="766" s="10" customFormat="true" ht="47.25" hidden="false" customHeight="true" outlineLevel="0" collapsed="false">
      <c r="A766" s="161"/>
      <c r="B766" s="162"/>
      <c r="K766" s="55"/>
      <c r="L766" s="55"/>
      <c r="M766" s="55"/>
      <c r="N766" s="55"/>
      <c r="O766" s="55"/>
      <c r="P766" s="55"/>
    </row>
    <row r="767" s="55" customFormat="true" ht="26.1" hidden="false" customHeight="true" outlineLevel="0" collapsed="false">
      <c r="A767" s="161"/>
      <c r="B767" s="162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</row>
    <row r="768" s="55" customFormat="true" ht="26.1" hidden="false" customHeight="true" outlineLevel="0" collapsed="false">
      <c r="A768" s="161"/>
      <c r="B768" s="162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</row>
    <row r="769" s="55" customFormat="true" ht="26.1" hidden="false" customHeight="true" outlineLevel="0" collapsed="false">
      <c r="A769" s="185"/>
      <c r="B769" s="185"/>
      <c r="C769" s="111"/>
      <c r="D769" s="111"/>
      <c r="E769" s="111"/>
      <c r="F769" s="111"/>
      <c r="G769" s="111"/>
      <c r="H769" s="111"/>
      <c r="I769" s="10"/>
      <c r="J769" s="10"/>
    </row>
    <row r="770" s="55" customFormat="true" ht="45.75" hidden="false" customHeight="true" outlineLevel="0" collapsed="false">
      <c r="A770" s="161"/>
      <c r="B770" s="162"/>
      <c r="C770" s="10"/>
      <c r="D770" s="10"/>
      <c r="E770" s="10"/>
      <c r="F770" s="10"/>
      <c r="G770" s="10"/>
      <c r="H770" s="10"/>
      <c r="I770" s="10"/>
      <c r="J770" s="10"/>
      <c r="Q770" s="10"/>
      <c r="R770" s="10"/>
    </row>
    <row r="771" s="55" customFormat="true" ht="34.5" hidden="false" customHeight="true" outlineLevel="0" collapsed="false">
      <c r="A771" s="161"/>
      <c r="B771" s="161"/>
      <c r="C771" s="10"/>
      <c r="D771" s="10"/>
      <c r="E771" s="10"/>
      <c r="F771" s="10"/>
      <c r="G771" s="10"/>
      <c r="H771" s="10"/>
      <c r="I771" s="10"/>
      <c r="J771" s="10"/>
    </row>
    <row r="772" s="55" customFormat="true" ht="26.1" hidden="false" customHeight="true" outlineLevel="0" collapsed="false">
      <c r="A772" s="161"/>
      <c r="B772" s="161"/>
      <c r="C772" s="10"/>
      <c r="D772" s="10"/>
      <c r="E772" s="10"/>
      <c r="F772" s="10"/>
      <c r="G772" s="10"/>
      <c r="H772" s="10"/>
      <c r="I772" s="10"/>
      <c r="J772" s="10"/>
    </row>
    <row r="773" s="10" customFormat="true" ht="26.1" hidden="false" customHeight="true" outlineLevel="0" collapsed="false">
      <c r="A773" s="161"/>
      <c r="B773" s="162"/>
      <c r="K773" s="55"/>
      <c r="L773" s="55"/>
      <c r="M773" s="55"/>
      <c r="N773" s="55"/>
      <c r="O773" s="55"/>
      <c r="P773" s="55"/>
      <c r="Q773" s="55"/>
      <c r="R773" s="55"/>
    </row>
    <row r="774" s="58" customFormat="true" ht="26.1" hidden="false" customHeight="true" outlineLevel="0" collapsed="false">
      <c r="A774" s="152"/>
      <c r="B774" s="153"/>
      <c r="C774" s="10"/>
      <c r="D774" s="10"/>
      <c r="E774" s="10"/>
      <c r="F774" s="10"/>
      <c r="G774" s="10"/>
      <c r="H774" s="10"/>
      <c r="I774" s="10"/>
      <c r="J774" s="10"/>
      <c r="K774" s="55"/>
      <c r="L774" s="55"/>
      <c r="M774" s="55"/>
      <c r="N774" s="55"/>
      <c r="O774" s="55"/>
      <c r="P774" s="55"/>
      <c r="Q774" s="55"/>
      <c r="R774" s="55"/>
    </row>
    <row r="775" s="10" customFormat="true" ht="31.5" hidden="false" customHeight="true" outlineLevel="0" collapsed="false">
      <c r="A775" s="152"/>
      <c r="B775" s="153"/>
      <c r="K775" s="55"/>
      <c r="L775" s="55"/>
      <c r="M775" s="55"/>
      <c r="N775" s="55"/>
      <c r="O775" s="55"/>
      <c r="P775" s="55"/>
      <c r="Q775" s="55"/>
      <c r="R775" s="55"/>
    </row>
    <row r="776" s="55" customFormat="true" ht="34.5" hidden="false" customHeight="true" outlineLevel="0" collapsed="false">
      <c r="A776" s="170"/>
      <c r="B776" s="171"/>
      <c r="C776" s="10"/>
      <c r="D776" s="10"/>
      <c r="E776" s="10"/>
      <c r="F776" s="10"/>
      <c r="G776" s="10"/>
      <c r="H776" s="10"/>
      <c r="I776" s="10"/>
      <c r="J776" s="10"/>
      <c r="K776" s="8" t="e">
        <f aca="false">#REF!</f>
        <v>#REF!</v>
      </c>
      <c r="L776" s="10"/>
      <c r="M776" s="10"/>
      <c r="N776" s="10"/>
      <c r="O776" s="10"/>
      <c r="P776" s="10"/>
      <c r="Q776" s="10"/>
      <c r="R776" s="10"/>
    </row>
    <row r="777" s="55" customFormat="true" ht="33.75" hidden="false" customHeight="true" outlineLevel="0" collapsed="false">
      <c r="A777" s="183"/>
      <c r="B777" s="184"/>
      <c r="C777" s="10"/>
      <c r="D777" s="10"/>
      <c r="E777" s="10"/>
      <c r="F777" s="10"/>
      <c r="G777" s="10"/>
      <c r="H777" s="10"/>
      <c r="I777" s="10"/>
      <c r="J777" s="10"/>
      <c r="Q777" s="10"/>
      <c r="R777" s="10"/>
    </row>
    <row r="778" s="10" customFormat="true" ht="32.25" hidden="false" customHeight="true" outlineLevel="0" collapsed="false">
      <c r="A778" s="187"/>
      <c r="B778" s="188"/>
      <c r="K778" s="55"/>
      <c r="L778" s="55"/>
      <c r="M778" s="55"/>
      <c r="N778" s="55"/>
      <c r="O778" s="55"/>
      <c r="P778" s="55"/>
      <c r="Q778" s="55"/>
      <c r="R778" s="55"/>
    </row>
    <row r="779" s="10" customFormat="true" ht="37.5" hidden="false" customHeight="true" outlineLevel="0" collapsed="false">
      <c r="A779" s="170"/>
      <c r="B779" s="171"/>
      <c r="K779" s="55"/>
      <c r="L779" s="55"/>
      <c r="M779" s="55"/>
      <c r="N779" s="55"/>
      <c r="O779" s="55"/>
      <c r="P779" s="55"/>
    </row>
    <row r="780" s="10" customFormat="true" ht="26.25" hidden="false" customHeight="true" outlineLevel="0" collapsed="false">
      <c r="A780" s="161"/>
      <c r="B780" s="161"/>
      <c r="Q780" s="55"/>
      <c r="R780" s="55"/>
    </row>
    <row r="781" s="10" customFormat="true" ht="30.75" hidden="false" customHeight="true" outlineLevel="0" collapsed="false">
      <c r="A781" s="161"/>
      <c r="B781" s="162"/>
      <c r="K781" s="55"/>
      <c r="L781" s="55"/>
      <c r="M781" s="55"/>
      <c r="N781" s="55"/>
      <c r="O781" s="55"/>
      <c r="P781" s="55"/>
    </row>
    <row r="782" s="10" customFormat="true" ht="35.25" hidden="false" customHeight="true" outlineLevel="0" collapsed="false">
      <c r="A782" s="161"/>
      <c r="B782" s="162"/>
      <c r="Q782" s="55"/>
      <c r="R782" s="55"/>
    </row>
    <row r="783" s="10" customFormat="true" ht="24.95" hidden="false" customHeight="true" outlineLevel="0" collapsed="false">
      <c r="A783" s="161"/>
      <c r="B783" s="162"/>
      <c r="K783" s="55"/>
      <c r="L783" s="55"/>
      <c r="M783" s="55"/>
      <c r="N783" s="55"/>
      <c r="O783" s="55"/>
      <c r="P783" s="55"/>
      <c r="Q783" s="111"/>
      <c r="R783" s="111"/>
    </row>
    <row r="784" s="10" customFormat="true" ht="24.95" hidden="false" customHeight="true" outlineLevel="0" collapsed="false">
      <c r="A784" s="161"/>
      <c r="B784" s="161"/>
      <c r="K784" s="55"/>
      <c r="L784" s="55"/>
      <c r="M784" s="55"/>
      <c r="N784" s="55"/>
      <c r="O784" s="55"/>
      <c r="P784" s="55"/>
      <c r="Q784" s="55"/>
      <c r="R784" s="55"/>
    </row>
    <row r="785" s="55" customFormat="true" ht="24.95" hidden="false" customHeight="true" outlineLevel="0" collapsed="false">
      <c r="A785" s="161"/>
      <c r="B785" s="162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</row>
    <row r="786" s="10" customFormat="true" ht="24.95" hidden="false" customHeight="true" outlineLevel="0" collapsed="false">
      <c r="A786" s="161"/>
      <c r="B786" s="161"/>
    </row>
    <row r="787" s="10" customFormat="true" ht="24.95" hidden="false" customHeight="true" outlineLevel="0" collapsed="false">
      <c r="A787" s="161"/>
      <c r="B787" s="162"/>
      <c r="Q787" s="55"/>
      <c r="R787" s="55"/>
    </row>
    <row r="788" s="10" customFormat="true" ht="24.95" hidden="false" customHeight="true" outlineLevel="0" collapsed="false">
      <c r="A788" s="161"/>
      <c r="B788" s="162"/>
      <c r="Q788" s="55"/>
      <c r="R788" s="55"/>
    </row>
    <row r="789" s="10" customFormat="true" ht="24.95" hidden="false" customHeight="true" outlineLevel="0" collapsed="false">
      <c r="A789" s="161"/>
      <c r="B789" s="161"/>
    </row>
    <row r="790" s="10" customFormat="true" ht="24.95" hidden="false" customHeight="true" outlineLevel="0" collapsed="false">
      <c r="A790" s="161" t="n">
        <v>1.2375</v>
      </c>
      <c r="B790" s="161"/>
    </row>
    <row r="791" s="160" customFormat="true" ht="24.95" hidden="false" customHeight="true" outlineLevel="0" collapsed="false">
      <c r="A791" s="161"/>
      <c r="B791" s="161"/>
      <c r="C791" s="10"/>
      <c r="D791" s="10"/>
      <c r="E791" s="10"/>
      <c r="F791" s="10"/>
      <c r="G791" s="10"/>
      <c r="H791" s="10"/>
      <c r="I791" s="10"/>
      <c r="J791" s="10"/>
      <c r="K791" s="55"/>
      <c r="L791" s="55"/>
      <c r="M791" s="55"/>
      <c r="N791" s="55"/>
      <c r="O791" s="55"/>
      <c r="P791" s="55"/>
      <c r="Q791" s="10"/>
      <c r="R791" s="10"/>
    </row>
    <row r="792" s="10" customFormat="true" ht="24.95" hidden="false" customHeight="true" outlineLevel="0" collapsed="false">
      <c r="A792" s="161"/>
      <c r="B792" s="161"/>
      <c r="K792" s="55"/>
      <c r="L792" s="55"/>
      <c r="M792" s="55"/>
      <c r="N792" s="55"/>
      <c r="O792" s="55"/>
      <c r="P792" s="55"/>
      <c r="Q792" s="55"/>
      <c r="R792" s="55"/>
    </row>
    <row r="793" s="10" customFormat="true" ht="24.95" hidden="false" customHeight="true" outlineLevel="0" collapsed="false">
      <c r="A793" s="161"/>
      <c r="B793" s="161"/>
      <c r="K793" s="55"/>
      <c r="L793" s="55"/>
      <c r="M793" s="55"/>
      <c r="N793" s="55"/>
      <c r="O793" s="55"/>
      <c r="P793" s="55"/>
    </row>
    <row r="794" s="10" customFormat="true" ht="24.95" hidden="false" customHeight="true" outlineLevel="0" collapsed="false">
      <c r="A794" s="161"/>
      <c r="B794" s="161"/>
      <c r="K794" s="55"/>
      <c r="L794" s="55"/>
      <c r="M794" s="55"/>
      <c r="N794" s="55"/>
      <c r="O794" s="55"/>
      <c r="P794" s="55"/>
      <c r="Q794" s="58"/>
      <c r="R794" s="58"/>
    </row>
    <row r="795" s="10" customFormat="true" ht="24.95" hidden="false" customHeight="true" outlineLevel="0" collapsed="false">
      <c r="A795" s="161"/>
      <c r="B795" s="162"/>
      <c r="K795" s="55"/>
      <c r="L795" s="55"/>
      <c r="M795" s="55"/>
      <c r="N795" s="55"/>
      <c r="O795" s="55"/>
      <c r="P795" s="55"/>
      <c r="Q795" s="55"/>
      <c r="R795" s="55"/>
    </row>
    <row r="796" s="10" customFormat="true" ht="24.95" hidden="false" customHeight="true" outlineLevel="0" collapsed="false">
      <c r="A796" s="161"/>
      <c r="B796" s="162"/>
      <c r="Q796" s="55"/>
      <c r="R796" s="55"/>
    </row>
    <row r="797" s="10" customFormat="true" ht="24.95" hidden="false" customHeight="true" outlineLevel="0" collapsed="false">
      <c r="A797" s="161"/>
      <c r="B797" s="162"/>
      <c r="K797" s="55"/>
      <c r="L797" s="55"/>
      <c r="M797" s="55"/>
      <c r="N797" s="55"/>
      <c r="O797" s="55"/>
      <c r="P797" s="55"/>
    </row>
    <row r="798" s="10" customFormat="true" ht="24.95" hidden="false" customHeight="true" outlineLevel="0" collapsed="false">
      <c r="A798" s="161"/>
      <c r="B798" s="162"/>
      <c r="K798" s="55"/>
      <c r="L798" s="55"/>
      <c r="M798" s="55"/>
      <c r="N798" s="55"/>
      <c r="O798" s="55"/>
      <c r="P798" s="55"/>
    </row>
    <row r="799" s="10" customFormat="true" ht="24.95" hidden="false" customHeight="true" outlineLevel="0" collapsed="false">
      <c r="A799" s="161"/>
      <c r="B799" s="162"/>
      <c r="K799" s="55"/>
      <c r="L799" s="55"/>
      <c r="M799" s="55"/>
      <c r="N799" s="55"/>
      <c r="O799" s="55"/>
      <c r="P799" s="55"/>
    </row>
    <row r="800" s="10" customFormat="true" ht="24.95" hidden="false" customHeight="true" outlineLevel="0" collapsed="false">
      <c r="A800" s="161"/>
      <c r="B800" s="161"/>
      <c r="Q800" s="55"/>
      <c r="R800" s="55"/>
    </row>
    <row r="801" s="160" customFormat="true" ht="24.95" hidden="false" customHeight="true" outlineLevel="0" collapsed="false">
      <c r="A801" s="161"/>
      <c r="B801" s="162"/>
      <c r="C801" s="10"/>
      <c r="D801" s="10"/>
      <c r="E801" s="10"/>
      <c r="F801" s="10"/>
      <c r="G801" s="10"/>
      <c r="H801" s="10"/>
      <c r="I801" s="10"/>
      <c r="J801" s="10"/>
      <c r="K801" s="55"/>
      <c r="L801" s="55"/>
      <c r="M801" s="55"/>
      <c r="N801" s="55"/>
      <c r="O801" s="55"/>
      <c r="P801" s="55"/>
      <c r="Q801" s="55"/>
      <c r="R801" s="55"/>
    </row>
    <row r="802" s="10" customFormat="true" ht="24.95" hidden="false" customHeight="true" outlineLevel="0" collapsed="false">
      <c r="A802" s="161"/>
      <c r="B802" s="162"/>
      <c r="K802" s="55"/>
      <c r="L802" s="55"/>
      <c r="M802" s="55"/>
      <c r="N802" s="55"/>
      <c r="O802" s="55"/>
      <c r="P802" s="55"/>
      <c r="Q802" s="55"/>
      <c r="R802" s="55"/>
    </row>
    <row r="803" s="10" customFormat="true" ht="24.95" hidden="false" customHeight="true" outlineLevel="0" collapsed="false">
      <c r="A803" s="161"/>
      <c r="B803" s="162"/>
      <c r="K803" s="55"/>
      <c r="L803" s="55"/>
      <c r="M803" s="55"/>
      <c r="N803" s="55"/>
      <c r="O803" s="55"/>
      <c r="P803" s="55"/>
      <c r="Q803" s="55"/>
      <c r="R803" s="55"/>
    </row>
    <row r="804" s="111" customFormat="true" ht="41.25" hidden="false" customHeight="true" outlineLevel="0" collapsed="false">
      <c r="A804" s="161"/>
      <c r="B804" s="161"/>
      <c r="C804" s="10"/>
      <c r="D804" s="10"/>
      <c r="E804" s="10"/>
      <c r="F804" s="10"/>
      <c r="G804" s="10"/>
      <c r="H804" s="10"/>
      <c r="I804" s="10"/>
      <c r="J804" s="10"/>
      <c r="K804" s="55"/>
      <c r="L804" s="55"/>
      <c r="M804" s="55"/>
      <c r="N804" s="55"/>
      <c r="O804" s="55"/>
      <c r="P804" s="55"/>
      <c r="Q804" s="55"/>
      <c r="R804" s="55"/>
    </row>
    <row r="805" s="10" customFormat="true" ht="24.95" hidden="false" customHeight="true" outlineLevel="0" collapsed="false">
      <c r="A805" s="161"/>
      <c r="B805" s="162"/>
      <c r="K805" s="55"/>
      <c r="L805" s="55"/>
      <c r="M805" s="55"/>
      <c r="N805" s="55"/>
      <c r="O805" s="55"/>
      <c r="P805" s="55"/>
    </row>
    <row r="806" s="10" customFormat="true" ht="24.95" hidden="false" customHeight="true" outlineLevel="0" collapsed="false">
      <c r="A806" s="161"/>
      <c r="B806" s="162"/>
      <c r="Q806" s="55"/>
      <c r="R806" s="55"/>
    </row>
    <row r="807" s="10" customFormat="true" ht="24.95" hidden="false" customHeight="true" outlineLevel="0" collapsed="false">
      <c r="A807" s="161"/>
      <c r="B807" s="162"/>
    </row>
    <row r="808" s="10" customFormat="true" ht="24.95" hidden="false" customHeight="true" outlineLevel="0" collapsed="false">
      <c r="A808" s="161"/>
      <c r="B808" s="162"/>
      <c r="K808" s="55"/>
      <c r="L808" s="55"/>
      <c r="M808" s="55"/>
      <c r="N808" s="55"/>
      <c r="O808" s="55"/>
      <c r="P808" s="55"/>
    </row>
    <row r="809" s="10" customFormat="true" ht="24.95" hidden="false" customHeight="true" outlineLevel="0" collapsed="false">
      <c r="A809" s="161"/>
      <c r="B809" s="162"/>
    </row>
    <row r="810" s="10" customFormat="true" ht="24.95" hidden="false" customHeight="true" outlineLevel="0" collapsed="false">
      <c r="A810" s="161"/>
      <c r="B810" s="161"/>
      <c r="K810" s="55"/>
      <c r="L810" s="55"/>
      <c r="M810" s="55"/>
      <c r="N810" s="55"/>
      <c r="O810" s="55"/>
      <c r="P810" s="55"/>
      <c r="Q810" s="55"/>
      <c r="R810" s="55"/>
    </row>
    <row r="811" s="10" customFormat="true" ht="24.95" hidden="false" customHeight="true" outlineLevel="0" collapsed="false">
      <c r="A811" s="161"/>
      <c r="B811" s="161"/>
      <c r="Q811" s="55"/>
      <c r="R811" s="55"/>
    </row>
    <row r="812" s="10" customFormat="true" ht="24.95" hidden="false" customHeight="true" outlineLevel="0" collapsed="false">
      <c r="A812" s="161"/>
      <c r="B812" s="162"/>
      <c r="K812" s="55"/>
      <c r="L812" s="55"/>
      <c r="M812" s="55"/>
      <c r="N812" s="55"/>
      <c r="O812" s="55"/>
      <c r="P812" s="55"/>
      <c r="Q812" s="55"/>
      <c r="R812" s="55"/>
    </row>
    <row r="813" s="10" customFormat="true" ht="24.95" hidden="false" customHeight="true" outlineLevel="0" collapsed="false">
      <c r="A813" s="161"/>
      <c r="B813" s="161"/>
      <c r="I813" s="111"/>
      <c r="J813" s="111"/>
      <c r="K813" s="111"/>
      <c r="L813" s="111"/>
      <c r="M813" s="111"/>
      <c r="N813" s="111"/>
      <c r="O813" s="111"/>
      <c r="P813" s="111"/>
      <c r="Q813" s="55"/>
      <c r="R813" s="55"/>
    </row>
    <row r="814" s="10" customFormat="true" ht="24.95" hidden="false" customHeight="true" outlineLevel="0" collapsed="false">
      <c r="A814" s="161"/>
      <c r="B814" s="162"/>
      <c r="K814" s="55"/>
      <c r="L814" s="55"/>
      <c r="M814" s="55"/>
      <c r="N814" s="55"/>
      <c r="O814" s="55"/>
      <c r="P814" s="55"/>
      <c r="Q814" s="55"/>
      <c r="R814" s="55"/>
    </row>
    <row r="815" s="237" customFormat="true" ht="24.95" hidden="false" customHeight="true" outlineLevel="0" collapsed="false">
      <c r="A815" s="161"/>
      <c r="B815" s="161"/>
      <c r="C815" s="10"/>
      <c r="D815" s="10"/>
      <c r="E815" s="10"/>
      <c r="F815" s="10"/>
      <c r="G815" s="10"/>
      <c r="H815" s="10"/>
      <c r="I815" s="10"/>
      <c r="J815" s="10"/>
      <c r="K815" s="55"/>
      <c r="L815" s="55"/>
      <c r="M815" s="55"/>
      <c r="N815" s="55"/>
      <c r="O815" s="55"/>
      <c r="P815" s="55"/>
      <c r="Q815" s="10"/>
      <c r="R815" s="10"/>
    </row>
    <row r="816" s="10" customFormat="true" ht="24.95" hidden="false" customHeight="true" outlineLevel="0" collapsed="false">
      <c r="A816" s="161"/>
      <c r="B816" s="162"/>
      <c r="Q816" s="55"/>
      <c r="R816" s="55"/>
    </row>
    <row r="817" s="10" customFormat="true" ht="24.95" hidden="false" customHeight="true" outlineLevel="0" collapsed="false">
      <c r="A817" s="185"/>
      <c r="B817" s="185"/>
      <c r="C817" s="111"/>
      <c r="D817" s="111"/>
      <c r="E817" s="111"/>
      <c r="F817" s="111"/>
      <c r="G817" s="111"/>
      <c r="H817" s="111"/>
      <c r="K817" s="55"/>
      <c r="L817" s="55"/>
      <c r="M817" s="55"/>
      <c r="N817" s="55"/>
      <c r="O817" s="55"/>
      <c r="P817" s="55"/>
      <c r="Q817" s="111"/>
      <c r="R817" s="111"/>
    </row>
    <row r="818" s="10" customFormat="true" ht="24.95" hidden="false" customHeight="true" outlineLevel="0" collapsed="false">
      <c r="A818" s="161"/>
      <c r="B818" s="162"/>
      <c r="K818" s="55"/>
      <c r="L818" s="55"/>
      <c r="M818" s="55"/>
      <c r="N818" s="55"/>
      <c r="O818" s="55"/>
      <c r="P818" s="55"/>
      <c r="Q818" s="55"/>
      <c r="R818" s="55"/>
    </row>
    <row r="819" s="10" customFormat="true" ht="24.95" hidden="false" customHeight="true" outlineLevel="0" collapsed="false">
      <c r="A819" s="161"/>
      <c r="B819" s="162"/>
    </row>
    <row r="820" s="10" customFormat="true" ht="24.95" hidden="false" customHeight="true" outlineLevel="0" collapsed="false">
      <c r="A820" s="161"/>
      <c r="B820" s="161"/>
      <c r="Q820" s="55"/>
      <c r="R820" s="55"/>
    </row>
    <row r="821" s="10" customFormat="true" ht="24.95" hidden="false" customHeight="true" outlineLevel="0" collapsed="false">
      <c r="A821" s="161"/>
      <c r="B821" s="162"/>
    </row>
    <row r="822" s="10" customFormat="true" ht="24.95" hidden="false" customHeight="true" outlineLevel="0" collapsed="false">
      <c r="A822" s="161"/>
      <c r="B822" s="162"/>
      <c r="K822" s="55"/>
      <c r="L822" s="55"/>
      <c r="M822" s="55"/>
      <c r="N822" s="55"/>
      <c r="O822" s="55"/>
      <c r="P822" s="55"/>
    </row>
    <row r="823" s="10" customFormat="true" ht="24.95" hidden="false" customHeight="true" outlineLevel="0" collapsed="false">
      <c r="A823" s="161"/>
      <c r="B823" s="161"/>
    </row>
    <row r="824" s="10" customFormat="true" ht="24.95" hidden="false" customHeight="true" outlineLevel="0" collapsed="false">
      <c r="A824" s="161"/>
      <c r="B824" s="161"/>
      <c r="K824" s="58"/>
      <c r="L824" s="58"/>
      <c r="M824" s="58"/>
      <c r="N824" s="58"/>
      <c r="O824" s="58"/>
      <c r="P824" s="58"/>
    </row>
    <row r="825" s="10" customFormat="true" ht="24.95" hidden="false" customHeight="true" outlineLevel="0" collapsed="false">
      <c r="A825" s="161"/>
      <c r="B825" s="161"/>
      <c r="K825" s="55"/>
      <c r="L825" s="55"/>
      <c r="M825" s="55"/>
      <c r="N825" s="55"/>
      <c r="O825" s="55"/>
      <c r="P825" s="55"/>
    </row>
    <row r="826" s="10" customFormat="true" ht="24.95" hidden="false" customHeight="true" outlineLevel="0" collapsed="false">
      <c r="A826" s="161"/>
      <c r="B826" s="162"/>
      <c r="K826" s="55"/>
      <c r="L826" s="55"/>
      <c r="M826" s="55"/>
      <c r="N826" s="55"/>
      <c r="O826" s="55"/>
      <c r="P826" s="55"/>
    </row>
    <row r="827" s="10" customFormat="true" ht="24.95" hidden="false" customHeight="true" outlineLevel="0" collapsed="false">
      <c r="A827" s="161"/>
      <c r="B827" s="161"/>
      <c r="Q827" s="55"/>
      <c r="R827" s="55"/>
    </row>
    <row r="828" s="10" customFormat="true" ht="24.95" hidden="false" customHeight="true" outlineLevel="0" collapsed="false">
      <c r="A828" s="161"/>
      <c r="B828" s="162"/>
    </row>
    <row r="829" s="10" customFormat="true" ht="24.95" hidden="false" customHeight="true" outlineLevel="0" collapsed="false">
      <c r="A829" s="161"/>
      <c r="B829" s="162"/>
    </row>
    <row r="830" s="10" customFormat="true" ht="24.95" hidden="false" customHeight="true" outlineLevel="0" collapsed="false">
      <c r="A830" s="161"/>
      <c r="B830" s="162"/>
      <c r="K830" s="55"/>
      <c r="L830" s="55"/>
      <c r="M830" s="55"/>
      <c r="N830" s="55"/>
      <c r="O830" s="55"/>
      <c r="P830" s="55"/>
      <c r="Q830" s="73"/>
      <c r="R830" s="73"/>
    </row>
    <row r="831" s="10" customFormat="true" ht="24.95" hidden="false" customHeight="true" outlineLevel="0" collapsed="false">
      <c r="A831" s="161"/>
      <c r="B831" s="161"/>
      <c r="K831" s="55"/>
      <c r="L831" s="55"/>
      <c r="M831" s="55"/>
      <c r="N831" s="55"/>
      <c r="O831" s="55"/>
      <c r="P831" s="55"/>
      <c r="Q831" s="55"/>
      <c r="R831" s="55"/>
    </row>
    <row r="832" s="10" customFormat="true" ht="24.95" hidden="false" customHeight="true" outlineLevel="0" collapsed="false">
      <c r="A832" s="161"/>
      <c r="B832" s="161"/>
      <c r="K832" s="55"/>
      <c r="L832" s="55"/>
      <c r="M832" s="55"/>
      <c r="N832" s="55"/>
      <c r="O832" s="55"/>
      <c r="P832" s="55"/>
      <c r="Q832" s="55"/>
      <c r="R832" s="55"/>
    </row>
    <row r="833" s="10" customFormat="true" ht="24.95" hidden="false" customHeight="true" outlineLevel="0" collapsed="false">
      <c r="A833" s="161"/>
      <c r="B833" s="161"/>
      <c r="K833" s="55"/>
      <c r="L833" s="55"/>
      <c r="M833" s="55"/>
      <c r="N833" s="55"/>
      <c r="O833" s="55"/>
      <c r="P833" s="55"/>
      <c r="Q833" s="55"/>
      <c r="R833" s="55"/>
    </row>
    <row r="834" s="10" customFormat="true" ht="24.95" hidden="false" customHeight="true" outlineLevel="0" collapsed="false">
      <c r="A834" s="161"/>
      <c r="B834" s="162"/>
      <c r="K834" s="55"/>
      <c r="L834" s="55"/>
      <c r="M834" s="55"/>
      <c r="N834" s="55"/>
      <c r="O834" s="55"/>
      <c r="P834" s="55"/>
    </row>
    <row r="835" s="10" customFormat="true" ht="24.95" hidden="false" customHeight="true" outlineLevel="0" collapsed="false">
      <c r="A835" s="161"/>
      <c r="B835" s="162"/>
      <c r="Q835" s="55"/>
      <c r="R835" s="55"/>
    </row>
    <row r="836" s="10" customFormat="true" ht="24.95" hidden="false" customHeight="true" outlineLevel="0" collapsed="false">
      <c r="A836" s="161"/>
      <c r="B836" s="162"/>
      <c r="K836" s="55"/>
      <c r="L836" s="55"/>
      <c r="M836" s="55"/>
      <c r="N836" s="55"/>
      <c r="O836" s="55"/>
      <c r="P836" s="55"/>
      <c r="Q836" s="55"/>
      <c r="R836" s="55"/>
    </row>
    <row r="837" s="10" customFormat="true" ht="24.95" hidden="false" customHeight="true" outlineLevel="0" collapsed="false">
      <c r="A837" s="161"/>
      <c r="B837" s="162"/>
    </row>
    <row r="838" s="10" customFormat="true" ht="24.95" hidden="false" customHeight="true" outlineLevel="0" collapsed="false">
      <c r="A838" s="161"/>
      <c r="B838" s="162"/>
      <c r="I838" s="111"/>
      <c r="J838" s="111"/>
      <c r="Q838" s="55"/>
      <c r="R838" s="55"/>
    </row>
    <row r="839" s="10" customFormat="true" ht="24.95" hidden="false" customHeight="true" outlineLevel="0" collapsed="false">
      <c r="A839" s="161"/>
      <c r="B839" s="161"/>
      <c r="Q839" s="55"/>
      <c r="R839" s="55"/>
    </row>
    <row r="840" s="10" customFormat="true" ht="24.95" hidden="false" customHeight="true" outlineLevel="0" collapsed="false">
      <c r="A840" s="161"/>
      <c r="B840" s="162"/>
      <c r="K840" s="55"/>
      <c r="L840" s="55"/>
      <c r="M840" s="55"/>
      <c r="N840" s="55"/>
      <c r="O840" s="55"/>
      <c r="P840" s="55"/>
      <c r="Q840" s="55"/>
      <c r="R840" s="55"/>
    </row>
    <row r="841" s="10" customFormat="true" ht="24.95" hidden="false" customHeight="true" outlineLevel="0" collapsed="false">
      <c r="A841" s="161"/>
      <c r="B841" s="161"/>
      <c r="K841" s="55"/>
      <c r="L841" s="55"/>
      <c r="M841" s="55"/>
      <c r="N841" s="55"/>
      <c r="O841" s="55"/>
      <c r="P841" s="55"/>
      <c r="Q841" s="73"/>
      <c r="R841" s="73"/>
    </row>
    <row r="842" s="10" customFormat="true" ht="24.95" hidden="false" customHeight="true" outlineLevel="0" collapsed="false">
      <c r="A842" s="185"/>
      <c r="B842" s="185"/>
      <c r="C842" s="111"/>
      <c r="D842" s="111"/>
      <c r="E842" s="111"/>
      <c r="F842" s="111"/>
      <c r="G842" s="111"/>
      <c r="H842" s="111"/>
      <c r="K842" s="55"/>
      <c r="L842" s="55"/>
      <c r="M842" s="55"/>
      <c r="N842" s="55"/>
      <c r="O842" s="55"/>
      <c r="P842" s="55"/>
      <c r="Q842" s="55"/>
      <c r="R842" s="55"/>
    </row>
    <row r="843" s="10" customFormat="true" ht="24.95" hidden="false" customHeight="true" outlineLevel="0" collapsed="false">
      <c r="A843" s="161"/>
      <c r="B843" s="161"/>
      <c r="K843" s="55"/>
      <c r="L843" s="55"/>
      <c r="M843" s="55"/>
      <c r="N843" s="55"/>
      <c r="O843" s="55"/>
      <c r="P843" s="55"/>
    </row>
    <row r="844" s="10" customFormat="true" ht="24.95" hidden="false" customHeight="true" outlineLevel="0" collapsed="false">
      <c r="A844" s="161"/>
      <c r="B844" s="162"/>
      <c r="K844" s="55"/>
      <c r="L844" s="55"/>
      <c r="M844" s="55"/>
      <c r="N844" s="55"/>
      <c r="O844" s="55"/>
      <c r="P844" s="55"/>
    </row>
    <row r="845" s="10" customFormat="true" ht="24.95" hidden="false" customHeight="true" outlineLevel="0" collapsed="false">
      <c r="A845" s="161"/>
      <c r="B845" s="162"/>
    </row>
    <row r="846" s="10" customFormat="true" ht="24.95" hidden="false" customHeight="true" outlineLevel="0" collapsed="false">
      <c r="A846" s="161"/>
      <c r="B846" s="162"/>
      <c r="K846" s="55"/>
      <c r="L846" s="55"/>
      <c r="M846" s="55"/>
      <c r="N846" s="55"/>
      <c r="O846" s="55"/>
      <c r="P846" s="55"/>
      <c r="Q846" s="55"/>
      <c r="R846" s="55"/>
    </row>
    <row r="847" s="10" customFormat="true" ht="24.95" hidden="false" customHeight="true" outlineLevel="0" collapsed="false">
      <c r="A847" s="161"/>
      <c r="B847" s="162"/>
      <c r="K847" s="111"/>
      <c r="L847" s="111"/>
      <c r="M847" s="111"/>
      <c r="N847" s="111"/>
      <c r="O847" s="111"/>
      <c r="P847" s="111"/>
    </row>
    <row r="848" s="10" customFormat="true" ht="24.95" hidden="false" customHeight="true" outlineLevel="0" collapsed="false">
      <c r="A848" s="161"/>
      <c r="B848" s="162"/>
      <c r="K848" s="55"/>
      <c r="L848" s="55"/>
      <c r="M848" s="55"/>
      <c r="N848" s="55"/>
      <c r="O848" s="55"/>
      <c r="P848" s="55"/>
      <c r="Q848" s="55"/>
      <c r="R848" s="55"/>
    </row>
    <row r="849" s="10" customFormat="true" ht="24.95" hidden="false" customHeight="true" outlineLevel="0" collapsed="false">
      <c r="A849" s="161"/>
      <c r="B849" s="161"/>
      <c r="Q849" s="55"/>
      <c r="R849" s="55"/>
    </row>
    <row r="850" s="10" customFormat="true" ht="24.95" hidden="false" customHeight="true" outlineLevel="0" collapsed="false">
      <c r="A850" s="172"/>
      <c r="B850" s="203"/>
      <c r="K850" s="55"/>
      <c r="L850" s="55"/>
      <c r="M850" s="55"/>
      <c r="N850" s="55"/>
      <c r="O850" s="55"/>
      <c r="P850" s="55"/>
      <c r="Q850" s="55"/>
      <c r="R850" s="55"/>
    </row>
    <row r="851" s="10" customFormat="true" ht="24.95" hidden="false" customHeight="true" outlineLevel="0" collapsed="false">
      <c r="A851" s="152"/>
      <c r="B851" s="152"/>
      <c r="I851" s="235"/>
      <c r="J851" s="235"/>
    </row>
    <row r="852" s="10" customFormat="true" ht="24.95" hidden="false" customHeight="true" outlineLevel="0" collapsed="false">
      <c r="A852" s="168"/>
      <c r="B852" s="169"/>
      <c r="Q852" s="55"/>
      <c r="R852" s="55"/>
    </row>
    <row r="853" s="10" customFormat="true" ht="24.95" hidden="false" customHeight="true" outlineLevel="0" collapsed="false">
      <c r="A853" s="172"/>
      <c r="B853" s="172"/>
    </row>
    <row r="854" s="10" customFormat="true" ht="24.95" hidden="false" customHeight="true" outlineLevel="0" collapsed="false">
      <c r="A854" s="172"/>
      <c r="B854" s="203"/>
      <c r="Q854" s="55"/>
      <c r="R854" s="55"/>
    </row>
    <row r="855" s="10" customFormat="true" ht="24.95" hidden="false" customHeight="true" outlineLevel="0" collapsed="false">
      <c r="A855" s="236"/>
      <c r="B855" s="236"/>
      <c r="C855" s="235"/>
      <c r="D855" s="235"/>
      <c r="E855" s="235"/>
      <c r="F855" s="235"/>
      <c r="G855" s="235"/>
      <c r="H855" s="235"/>
      <c r="Q855" s="55"/>
      <c r="R855" s="55"/>
    </row>
    <row r="856" s="10" customFormat="true" ht="24.95" hidden="false" customHeight="true" outlineLevel="0" collapsed="false">
      <c r="A856" s="170"/>
      <c r="B856" s="170"/>
    </row>
    <row r="857" s="10" customFormat="true" ht="24.95" hidden="false" customHeight="true" outlineLevel="0" collapsed="false">
      <c r="A857" s="161"/>
      <c r="B857" s="161"/>
      <c r="K857" s="55"/>
      <c r="L857" s="55"/>
      <c r="M857" s="55"/>
      <c r="N857" s="55"/>
      <c r="O857" s="55"/>
      <c r="P857" s="55"/>
    </row>
    <row r="858" s="10" customFormat="true" ht="24.95" hidden="false" customHeight="true" outlineLevel="0" collapsed="false">
      <c r="A858" s="161"/>
      <c r="B858" s="161"/>
    </row>
    <row r="859" s="10" customFormat="true" ht="24.95" hidden="false" customHeight="true" outlineLevel="0" collapsed="false">
      <c r="A859" s="161"/>
      <c r="B859" s="161"/>
      <c r="Q859" s="55"/>
      <c r="R859" s="55"/>
    </row>
    <row r="860" s="10" customFormat="true" ht="24.95" hidden="false" customHeight="true" outlineLevel="0" collapsed="false">
      <c r="A860" s="161"/>
      <c r="B860" s="161"/>
      <c r="K860" s="73"/>
      <c r="L860" s="73"/>
      <c r="M860" s="73"/>
      <c r="N860" s="73"/>
      <c r="O860" s="73"/>
      <c r="P860" s="73"/>
    </row>
    <row r="861" s="10" customFormat="true" ht="24.95" hidden="false" customHeight="true" outlineLevel="0" collapsed="false">
      <c r="A861" s="161"/>
      <c r="B861" s="162"/>
      <c r="K861" s="55"/>
      <c r="L861" s="55"/>
      <c r="M861" s="55"/>
      <c r="N861" s="55"/>
      <c r="O861" s="55"/>
      <c r="P861" s="55"/>
      <c r="Q861" s="55"/>
      <c r="R861" s="55"/>
    </row>
    <row r="862" s="10" customFormat="true" ht="24.95" hidden="false" customHeight="true" outlineLevel="0" collapsed="false">
      <c r="A862" s="161"/>
      <c r="B862" s="161"/>
      <c r="I862" s="111"/>
      <c r="J862" s="111"/>
      <c r="K862" s="55"/>
      <c r="L862" s="55"/>
      <c r="M862" s="55"/>
      <c r="N862" s="55"/>
      <c r="O862" s="55"/>
      <c r="P862" s="55"/>
      <c r="Q862" s="55"/>
      <c r="R862" s="55"/>
    </row>
    <row r="863" s="10" customFormat="true" ht="24.95" hidden="false" customHeight="true" outlineLevel="0" collapsed="false">
      <c r="A863" s="161"/>
      <c r="B863" s="161"/>
      <c r="K863" s="55"/>
      <c r="L863" s="55"/>
      <c r="M863" s="55"/>
      <c r="N863" s="55"/>
      <c r="O863" s="55"/>
      <c r="P863" s="55"/>
    </row>
    <row r="864" s="10" customFormat="true" ht="24.95" hidden="false" customHeight="true" outlineLevel="0" collapsed="false">
      <c r="A864" s="161"/>
      <c r="B864" s="162"/>
      <c r="Q864" s="55"/>
      <c r="R864" s="55"/>
    </row>
    <row r="865" s="10" customFormat="true" ht="24.95" hidden="false" customHeight="true" outlineLevel="0" collapsed="false">
      <c r="A865" s="161"/>
      <c r="B865" s="162"/>
      <c r="K865" s="165" t="e">
        <f aca="false">#REF!</f>
        <v>#REF!</v>
      </c>
      <c r="L865" s="55"/>
      <c r="M865" s="55"/>
      <c r="N865" s="55"/>
      <c r="O865" s="55"/>
      <c r="P865" s="55"/>
    </row>
    <row r="866" s="10" customFormat="true" ht="24.95" hidden="false" customHeight="true" outlineLevel="0" collapsed="false">
      <c r="A866" s="185"/>
      <c r="B866" s="186"/>
      <c r="C866" s="111"/>
      <c r="D866" s="111"/>
      <c r="E866" s="111"/>
      <c r="F866" s="111"/>
      <c r="G866" s="111"/>
      <c r="H866" s="111"/>
      <c r="K866" s="55"/>
      <c r="L866" s="55"/>
      <c r="M866" s="55"/>
      <c r="N866" s="55"/>
      <c r="O866" s="55"/>
      <c r="P866" s="55"/>
    </row>
    <row r="867" s="10" customFormat="true" ht="24.95" hidden="false" customHeight="true" outlineLevel="0" collapsed="false">
      <c r="A867" s="161"/>
      <c r="B867" s="162"/>
      <c r="Q867" s="55"/>
      <c r="R867" s="55"/>
    </row>
    <row r="868" s="10" customFormat="true" ht="24.95" hidden="false" customHeight="true" outlineLevel="0" collapsed="false">
      <c r="A868" s="161"/>
      <c r="B868" s="161"/>
      <c r="K868" s="55"/>
      <c r="L868" s="55"/>
      <c r="M868" s="55"/>
      <c r="N868" s="55"/>
      <c r="O868" s="55"/>
      <c r="P868" s="55"/>
    </row>
    <row r="869" s="10" customFormat="true" ht="24.95" hidden="false" customHeight="true" outlineLevel="0" collapsed="false">
      <c r="A869" s="161"/>
      <c r="B869" s="162"/>
      <c r="K869" s="55"/>
      <c r="L869" s="55"/>
      <c r="M869" s="55"/>
      <c r="N869" s="55"/>
      <c r="O869" s="55"/>
      <c r="P869" s="55"/>
      <c r="Q869" s="55"/>
      <c r="R869" s="55"/>
    </row>
    <row r="870" s="10" customFormat="true" ht="24.95" hidden="false" customHeight="true" outlineLevel="0" collapsed="false">
      <c r="A870" s="161"/>
      <c r="B870" s="162"/>
      <c r="K870" s="55"/>
      <c r="L870" s="55"/>
      <c r="M870" s="55"/>
      <c r="N870" s="55"/>
      <c r="O870" s="55"/>
      <c r="P870" s="55"/>
      <c r="Q870" s="55"/>
      <c r="R870" s="55"/>
    </row>
    <row r="871" s="10" customFormat="true" ht="24.95" hidden="false" customHeight="true" outlineLevel="0" collapsed="false">
      <c r="A871" s="161"/>
      <c r="B871" s="161"/>
      <c r="K871" s="73"/>
      <c r="L871" s="73"/>
      <c r="M871" s="73"/>
      <c r="N871" s="73"/>
      <c r="O871" s="73"/>
      <c r="P871" s="73"/>
    </row>
    <row r="872" s="10" customFormat="true" ht="24.95" hidden="false" customHeight="true" outlineLevel="0" collapsed="false">
      <c r="A872" s="161"/>
      <c r="B872" s="162"/>
      <c r="K872" s="55"/>
      <c r="L872" s="55"/>
      <c r="M872" s="55"/>
      <c r="N872" s="55"/>
      <c r="O872" s="55"/>
      <c r="P872" s="55"/>
      <c r="Q872" s="55"/>
      <c r="R872" s="55"/>
    </row>
    <row r="873" s="10" customFormat="true" ht="24.95" hidden="false" customHeight="true" outlineLevel="0" collapsed="false">
      <c r="A873" s="161"/>
      <c r="B873" s="162"/>
      <c r="Q873" s="73"/>
      <c r="R873" s="73"/>
    </row>
    <row r="874" s="10" customFormat="true" ht="24.95" hidden="false" customHeight="true" outlineLevel="0" collapsed="false">
      <c r="A874" s="161"/>
      <c r="B874" s="162"/>
    </row>
    <row r="875" s="10" customFormat="true" ht="24.95" hidden="false" customHeight="true" outlineLevel="0" collapsed="false">
      <c r="A875" s="161"/>
      <c r="B875" s="162"/>
    </row>
    <row r="876" s="10" customFormat="true" ht="24.95" hidden="false" customHeight="true" outlineLevel="0" collapsed="false">
      <c r="A876" s="161"/>
      <c r="B876" s="162"/>
      <c r="K876" s="55"/>
      <c r="L876" s="55"/>
      <c r="M876" s="55"/>
      <c r="N876" s="55"/>
      <c r="O876" s="55"/>
      <c r="P876" s="55"/>
      <c r="Q876" s="55"/>
      <c r="R876" s="55"/>
    </row>
    <row r="877" s="10" customFormat="true" ht="24.95" hidden="false" customHeight="true" outlineLevel="0" collapsed="false">
      <c r="A877" s="161"/>
      <c r="B877" s="161"/>
      <c r="Q877" s="55"/>
      <c r="R877" s="55"/>
    </row>
    <row r="878" s="10" customFormat="true" ht="24.95" hidden="false" customHeight="true" outlineLevel="0" collapsed="false">
      <c r="A878" s="161"/>
      <c r="B878" s="161"/>
      <c r="K878" s="55"/>
      <c r="L878" s="55"/>
      <c r="M878" s="55"/>
      <c r="N878" s="55"/>
      <c r="O878" s="55"/>
      <c r="P878" s="55"/>
    </row>
    <row r="879" s="10" customFormat="true" ht="24.95" hidden="false" customHeight="true" outlineLevel="0" collapsed="false">
      <c r="A879" s="161"/>
      <c r="B879" s="161"/>
      <c r="K879" s="55"/>
      <c r="L879" s="55"/>
      <c r="M879" s="55"/>
      <c r="N879" s="55"/>
      <c r="O879" s="55"/>
      <c r="P879" s="55"/>
    </row>
    <row r="880" s="10" customFormat="true" ht="24.95" hidden="false" customHeight="true" outlineLevel="0" collapsed="false">
      <c r="A880" s="161"/>
      <c r="B880" s="162"/>
      <c r="K880" s="55"/>
      <c r="L880" s="55"/>
      <c r="M880" s="55"/>
      <c r="N880" s="55"/>
      <c r="O880" s="55"/>
      <c r="P880" s="55"/>
      <c r="Q880" s="55"/>
      <c r="R880" s="55"/>
    </row>
    <row r="881" s="10" customFormat="true" ht="24.95" hidden="false" customHeight="true" outlineLevel="0" collapsed="false">
      <c r="A881" s="161"/>
      <c r="B881" s="161"/>
      <c r="Q881" s="55"/>
      <c r="R881" s="55"/>
    </row>
    <row r="882" s="10" customFormat="true" ht="24.95" hidden="false" customHeight="true" outlineLevel="0" collapsed="false">
      <c r="A882" s="161"/>
      <c r="B882" s="162"/>
      <c r="K882" s="55"/>
      <c r="L882" s="55"/>
      <c r="M882" s="55"/>
      <c r="N882" s="55"/>
      <c r="O882" s="55"/>
      <c r="P882" s="55"/>
      <c r="Q882" s="55"/>
      <c r="R882" s="55"/>
    </row>
    <row r="883" s="10" customFormat="true" ht="24.95" hidden="false" customHeight="true" outlineLevel="0" collapsed="false">
      <c r="A883" s="161"/>
      <c r="B883" s="162"/>
      <c r="Q883" s="55"/>
      <c r="R883" s="55"/>
    </row>
    <row r="884" s="10" customFormat="true" ht="30" hidden="false" customHeight="true" outlineLevel="0" collapsed="false">
      <c r="A884" s="161"/>
      <c r="B884" s="162"/>
      <c r="K884" s="55"/>
      <c r="L884" s="55"/>
      <c r="M884" s="55"/>
      <c r="N884" s="55"/>
      <c r="O884" s="55"/>
      <c r="P884" s="55"/>
    </row>
    <row r="885" s="10" customFormat="true" ht="24.95" hidden="false" customHeight="true" outlineLevel="0" collapsed="false">
      <c r="A885" s="161"/>
      <c r="B885" s="161"/>
      <c r="K885" s="55"/>
      <c r="L885" s="55"/>
      <c r="M885" s="55"/>
      <c r="N885" s="55"/>
      <c r="O885" s="55"/>
      <c r="P885" s="55"/>
      <c r="Q885" s="55"/>
      <c r="R885" s="55"/>
    </row>
    <row r="886" s="10" customFormat="true" ht="24.95" hidden="false" customHeight="true" outlineLevel="0" collapsed="false">
      <c r="A886" s="161"/>
      <c r="B886" s="162"/>
    </row>
    <row r="887" s="10" customFormat="true" ht="24.95" hidden="false" customHeight="true" outlineLevel="0" collapsed="false">
      <c r="A887" s="161"/>
      <c r="B887" s="161"/>
      <c r="Q887" s="55"/>
      <c r="R887" s="55"/>
    </row>
    <row r="888" s="10" customFormat="true" ht="24.95" hidden="false" customHeight="true" outlineLevel="0" collapsed="false">
      <c r="A888" s="161"/>
      <c r="B888" s="162"/>
    </row>
    <row r="889" s="10" customFormat="true" ht="24.95" hidden="false" customHeight="true" outlineLevel="0" collapsed="false">
      <c r="A889" s="161"/>
      <c r="B889" s="162"/>
      <c r="K889" s="55"/>
      <c r="L889" s="55"/>
      <c r="M889" s="55"/>
      <c r="N889" s="55"/>
      <c r="O889" s="55"/>
      <c r="P889" s="55"/>
      <c r="Q889" s="55"/>
      <c r="R889" s="55"/>
    </row>
    <row r="890" s="10" customFormat="true" ht="24.95" hidden="false" customHeight="true" outlineLevel="0" collapsed="false">
      <c r="A890" s="161"/>
      <c r="B890" s="161"/>
    </row>
    <row r="891" s="10" customFormat="true" ht="24.95" hidden="false" customHeight="true" outlineLevel="0" collapsed="false">
      <c r="A891" s="161"/>
      <c r="B891" s="161"/>
      <c r="K891" s="55"/>
      <c r="L891" s="55"/>
      <c r="M891" s="55"/>
      <c r="N891" s="55"/>
      <c r="O891" s="55"/>
      <c r="P891" s="55"/>
    </row>
    <row r="892" s="10" customFormat="true" ht="24.95" hidden="false" customHeight="true" outlineLevel="0" collapsed="false">
      <c r="A892" s="161"/>
      <c r="B892" s="161"/>
      <c r="K892" s="55"/>
      <c r="L892" s="55"/>
      <c r="M892" s="55"/>
      <c r="N892" s="55"/>
      <c r="O892" s="55"/>
      <c r="P892" s="55"/>
      <c r="Q892" s="111"/>
      <c r="R892" s="111"/>
    </row>
    <row r="893" s="10" customFormat="true" ht="24.95" hidden="false" customHeight="true" outlineLevel="0" collapsed="false">
      <c r="A893" s="161"/>
      <c r="B893" s="162"/>
    </row>
    <row r="894" s="10" customFormat="true" ht="30" hidden="false" customHeight="true" outlineLevel="0" collapsed="false">
      <c r="A894" s="161"/>
      <c r="B894" s="161"/>
      <c r="K894" s="55"/>
      <c r="L894" s="55"/>
      <c r="M894" s="55"/>
      <c r="N894" s="55"/>
      <c r="O894" s="55"/>
      <c r="P894" s="55"/>
    </row>
    <row r="895" s="10" customFormat="true" ht="30" hidden="false" customHeight="true" outlineLevel="0" collapsed="false">
      <c r="A895" s="161"/>
      <c r="B895" s="162"/>
    </row>
    <row r="896" s="10" customFormat="true" ht="30" hidden="false" customHeight="true" outlineLevel="0" collapsed="false">
      <c r="A896" s="161"/>
      <c r="B896" s="162"/>
      <c r="Q896" s="73"/>
      <c r="R896" s="73"/>
    </row>
    <row r="897" s="10" customFormat="true" ht="30" hidden="false" customHeight="true" outlineLevel="0" collapsed="false">
      <c r="A897" s="161"/>
      <c r="B897" s="161"/>
      <c r="K897" s="55"/>
      <c r="L897" s="55"/>
      <c r="M897" s="55"/>
      <c r="N897" s="55"/>
      <c r="O897" s="55"/>
      <c r="P897" s="55"/>
    </row>
    <row r="898" s="10" customFormat="true" ht="30" hidden="false" customHeight="true" outlineLevel="0" collapsed="false">
      <c r="A898" s="161"/>
      <c r="B898" s="162"/>
      <c r="Q898" s="55"/>
      <c r="R898" s="55"/>
    </row>
    <row r="899" s="10" customFormat="true" ht="30" hidden="false" customHeight="true" outlineLevel="0" collapsed="false">
      <c r="A899" s="161"/>
      <c r="B899" s="161"/>
      <c r="K899" s="55"/>
      <c r="L899" s="55"/>
      <c r="M899" s="55"/>
      <c r="N899" s="55"/>
      <c r="O899" s="55"/>
      <c r="P899" s="55"/>
      <c r="Q899" s="55"/>
      <c r="R899" s="55"/>
    </row>
    <row r="900" s="10" customFormat="true" ht="30" hidden="false" customHeight="true" outlineLevel="0" collapsed="false">
      <c r="A900" s="161"/>
      <c r="B900" s="161"/>
      <c r="K900" s="55"/>
      <c r="L900" s="55"/>
      <c r="M900" s="55"/>
      <c r="N900" s="55"/>
      <c r="O900" s="55"/>
      <c r="P900" s="55"/>
      <c r="Q900" s="55"/>
      <c r="R900" s="55"/>
    </row>
    <row r="901" s="10" customFormat="true" ht="30" hidden="false" customHeight="true" outlineLevel="0" collapsed="false">
      <c r="A901" s="161"/>
      <c r="B901" s="162"/>
      <c r="Q901" s="55"/>
      <c r="R901" s="55"/>
    </row>
    <row r="902" s="10" customFormat="true" ht="30" hidden="false" customHeight="true" outlineLevel="0" collapsed="false">
      <c r="A902" s="161"/>
      <c r="B902" s="161"/>
      <c r="K902" s="55"/>
      <c r="L902" s="55"/>
      <c r="M902" s="55"/>
      <c r="N902" s="55"/>
      <c r="O902" s="55"/>
      <c r="P902" s="55"/>
    </row>
    <row r="903" s="10" customFormat="true" ht="30" hidden="false" customHeight="true" outlineLevel="0" collapsed="false">
      <c r="A903" s="161"/>
      <c r="B903" s="162"/>
      <c r="I903" s="111"/>
      <c r="J903" s="111"/>
      <c r="K903" s="73"/>
      <c r="L903" s="73"/>
      <c r="M903" s="73"/>
      <c r="N903" s="73"/>
      <c r="O903" s="73"/>
      <c r="P903" s="73"/>
      <c r="Q903" s="55"/>
      <c r="R903" s="55"/>
    </row>
    <row r="904" s="10" customFormat="true" ht="30" hidden="false" customHeight="true" outlineLevel="0" collapsed="false">
      <c r="A904" s="161"/>
      <c r="B904" s="162"/>
      <c r="Q904" s="55"/>
      <c r="R904" s="55"/>
    </row>
    <row r="905" s="10" customFormat="true" ht="30" hidden="false" customHeight="true" outlineLevel="0" collapsed="false">
      <c r="A905" s="161"/>
      <c r="B905" s="161"/>
    </row>
    <row r="906" s="10" customFormat="true" ht="46.5" hidden="false" customHeight="true" outlineLevel="0" collapsed="false">
      <c r="A906" s="161"/>
      <c r="B906" s="162"/>
      <c r="K906" s="55"/>
      <c r="L906" s="55"/>
      <c r="M906" s="55"/>
      <c r="N906" s="55"/>
      <c r="O906" s="55"/>
      <c r="P906" s="55"/>
      <c r="Q906" s="55"/>
      <c r="R906" s="55"/>
    </row>
    <row r="907" s="10" customFormat="true" ht="30" hidden="false" customHeight="true" outlineLevel="0" collapsed="false">
      <c r="A907" s="185"/>
      <c r="B907" s="186"/>
      <c r="C907" s="111"/>
      <c r="D907" s="111"/>
      <c r="E907" s="111"/>
      <c r="F907" s="111"/>
      <c r="G907" s="111"/>
      <c r="H907" s="111"/>
      <c r="K907" s="55"/>
      <c r="L907" s="55"/>
      <c r="M907" s="55"/>
      <c r="N907" s="55"/>
      <c r="O907" s="55"/>
      <c r="P907" s="55"/>
      <c r="Q907" s="55"/>
      <c r="R907" s="55"/>
    </row>
    <row r="908" s="10" customFormat="true" ht="30" hidden="false" customHeight="true" outlineLevel="0" collapsed="false">
      <c r="A908" s="161"/>
      <c r="B908" s="161"/>
      <c r="Q908" s="55"/>
      <c r="R908" s="55"/>
    </row>
    <row r="909" s="10" customFormat="true" ht="30" hidden="false" customHeight="true" outlineLevel="0" collapsed="false">
      <c r="A909" s="161"/>
      <c r="B909" s="161"/>
      <c r="Q909" s="55"/>
      <c r="R909" s="55"/>
    </row>
    <row r="910" s="10" customFormat="true" ht="30" hidden="false" customHeight="true" outlineLevel="0" collapsed="false">
      <c r="A910" s="161"/>
      <c r="B910" s="162"/>
      <c r="K910" s="55"/>
      <c r="L910" s="55"/>
      <c r="M910" s="55"/>
      <c r="N910" s="55"/>
      <c r="O910" s="55"/>
      <c r="P910" s="55"/>
      <c r="Q910" s="55"/>
      <c r="R910" s="55"/>
    </row>
    <row r="911" s="10" customFormat="true" ht="30" hidden="false" customHeight="true" outlineLevel="0" collapsed="false">
      <c r="A911" s="212"/>
      <c r="B911" s="234"/>
      <c r="K911" s="55"/>
      <c r="L911" s="55"/>
      <c r="M911" s="55"/>
      <c r="N911" s="55"/>
      <c r="O911" s="55"/>
      <c r="P911" s="55"/>
    </row>
    <row r="912" s="10" customFormat="true" ht="30" hidden="false" customHeight="true" outlineLevel="0" collapsed="false">
      <c r="A912" s="161"/>
      <c r="B912" s="161"/>
      <c r="K912" s="55"/>
      <c r="L912" s="55"/>
      <c r="M912" s="55"/>
      <c r="N912" s="55"/>
      <c r="O912" s="55"/>
      <c r="P912" s="55"/>
    </row>
    <row r="913" s="10" customFormat="true" ht="30" hidden="false" customHeight="true" outlineLevel="0" collapsed="false">
      <c r="A913" s="161"/>
      <c r="B913" s="161"/>
      <c r="I913" s="111"/>
      <c r="J913" s="111"/>
      <c r="K913" s="55"/>
      <c r="L913" s="55"/>
      <c r="M913" s="55"/>
      <c r="N913" s="55"/>
      <c r="O913" s="55"/>
      <c r="P913" s="55"/>
      <c r="Q913" s="55"/>
      <c r="R913" s="55"/>
    </row>
    <row r="914" s="10" customFormat="true" ht="30" hidden="false" customHeight="true" outlineLevel="0" collapsed="false">
      <c r="A914" s="161"/>
      <c r="B914" s="162"/>
    </row>
    <row r="915" s="10" customFormat="true" ht="30" hidden="false" customHeight="true" outlineLevel="0" collapsed="false">
      <c r="A915" s="161"/>
      <c r="B915" s="162"/>
      <c r="K915" s="55"/>
      <c r="L915" s="55"/>
      <c r="M915" s="55"/>
      <c r="N915" s="55"/>
      <c r="O915" s="55"/>
      <c r="P915" s="55"/>
      <c r="Q915" s="55"/>
      <c r="R915" s="55"/>
    </row>
    <row r="916" s="10" customFormat="true" ht="30" hidden="false" customHeight="true" outlineLevel="0" collapsed="false">
      <c r="A916" s="161"/>
      <c r="B916" s="162"/>
    </row>
    <row r="917" customFormat="false" ht="30" hidden="false" customHeight="true" outlineLevel="0" collapsed="false">
      <c r="A917" s="185"/>
      <c r="B917" s="186"/>
      <c r="C917" s="111"/>
      <c r="D917" s="111"/>
      <c r="E917" s="111"/>
      <c r="F917" s="111"/>
      <c r="G917" s="111"/>
      <c r="H917" s="111"/>
      <c r="I917" s="111"/>
      <c r="J917" s="111"/>
      <c r="K917" s="55"/>
      <c r="L917" s="55"/>
      <c r="M917" s="55"/>
      <c r="N917" s="55"/>
      <c r="O917" s="55"/>
      <c r="P917" s="55"/>
      <c r="Q917" s="55"/>
      <c r="R917" s="55"/>
    </row>
    <row r="918" s="10" customFormat="true" ht="45.75" hidden="false" customHeight="true" outlineLevel="0" collapsed="false">
      <c r="A918" s="161"/>
      <c r="B918" s="161"/>
    </row>
    <row r="919" s="10" customFormat="true" ht="30" hidden="false" customHeight="true" outlineLevel="0" collapsed="false">
      <c r="A919" s="161"/>
      <c r="B919" s="162"/>
      <c r="K919" s="55"/>
      <c r="L919" s="55"/>
      <c r="M919" s="55"/>
      <c r="N919" s="55"/>
      <c r="O919" s="55"/>
      <c r="P919" s="55"/>
      <c r="Q919" s="55"/>
      <c r="R919" s="55"/>
    </row>
    <row r="920" s="10" customFormat="true" ht="30" hidden="false" customHeight="true" outlineLevel="0" collapsed="false">
      <c r="A920" s="161"/>
      <c r="B920" s="161"/>
      <c r="Q920" s="58"/>
      <c r="R920" s="58"/>
    </row>
    <row r="921" s="10" customFormat="true" ht="30" hidden="false" customHeight="true" outlineLevel="0" collapsed="false">
      <c r="A921" s="185"/>
      <c r="B921" s="186"/>
      <c r="C921" s="111"/>
      <c r="D921" s="111"/>
      <c r="E921" s="111"/>
      <c r="F921" s="111"/>
      <c r="G921" s="111"/>
      <c r="H921" s="111"/>
    </row>
    <row r="922" s="10" customFormat="true" ht="30" hidden="false" customHeight="true" outlineLevel="0" collapsed="false">
      <c r="A922" s="161"/>
      <c r="B922" s="161"/>
      <c r="K922" s="111"/>
      <c r="L922" s="111"/>
      <c r="M922" s="111"/>
      <c r="N922" s="111"/>
      <c r="O922" s="111"/>
      <c r="P922" s="111"/>
      <c r="Q922" s="55"/>
      <c r="R922" s="55"/>
    </row>
    <row r="923" s="111" customFormat="true" ht="30" hidden="false" customHeight="true" outlineLevel="0" collapsed="false">
      <c r="A923" s="161"/>
      <c r="B923" s="162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</row>
    <row r="924" s="10" customFormat="true" ht="30" hidden="false" customHeight="true" outlineLevel="0" collapsed="false">
      <c r="A924" s="161"/>
      <c r="B924" s="161"/>
      <c r="Q924" s="111"/>
      <c r="R924" s="111"/>
    </row>
    <row r="925" s="10" customFormat="true" ht="30" hidden="false" customHeight="true" outlineLevel="0" collapsed="false">
      <c r="A925" s="161"/>
      <c r="B925" s="161"/>
    </row>
    <row r="926" s="10" customFormat="true" ht="30" hidden="false" customHeight="true" outlineLevel="0" collapsed="false">
      <c r="A926" s="161"/>
      <c r="B926" s="161"/>
      <c r="K926" s="73"/>
      <c r="L926" s="73"/>
      <c r="M926" s="73"/>
      <c r="N926" s="73"/>
      <c r="O926" s="73"/>
      <c r="P926" s="73"/>
      <c r="Q926" s="55"/>
      <c r="R926" s="55"/>
    </row>
    <row r="927" s="10" customFormat="true" ht="30" hidden="false" customHeight="true" outlineLevel="0" collapsed="false">
      <c r="A927" s="152"/>
      <c r="B927" s="152"/>
    </row>
    <row r="928" s="10" customFormat="true" ht="30" hidden="false" customHeight="true" outlineLevel="0" collapsed="false">
      <c r="A928" s="152"/>
      <c r="B928" s="152"/>
      <c r="K928" s="55"/>
      <c r="L928" s="55"/>
      <c r="M928" s="55"/>
      <c r="N928" s="55"/>
      <c r="O928" s="55"/>
      <c r="P928" s="55"/>
      <c r="Q928" s="55"/>
      <c r="R928" s="55"/>
    </row>
    <row r="929" s="10" customFormat="true" ht="30" hidden="false" customHeight="true" outlineLevel="0" collapsed="false">
      <c r="A929" s="152"/>
      <c r="B929" s="152"/>
      <c r="K929" s="55"/>
      <c r="L929" s="55"/>
      <c r="M929" s="55"/>
      <c r="N929" s="55"/>
      <c r="O929" s="55"/>
      <c r="P929" s="55"/>
      <c r="Q929" s="55"/>
      <c r="R929" s="55"/>
    </row>
    <row r="930" s="10" customFormat="true" ht="30" hidden="false" customHeight="true" outlineLevel="0" collapsed="false">
      <c r="A930" s="238"/>
      <c r="B930" s="239"/>
      <c r="K930" s="55"/>
      <c r="L930" s="55"/>
      <c r="M930" s="55"/>
      <c r="N930" s="55"/>
      <c r="O930" s="55"/>
      <c r="P930" s="55"/>
      <c r="Q930" s="55"/>
      <c r="R930" s="55"/>
    </row>
    <row r="931" s="10" customFormat="true" ht="30" hidden="false" customHeight="true" outlineLevel="0" collapsed="false">
      <c r="A931" s="187"/>
      <c r="B931" s="187"/>
      <c r="K931" s="55"/>
      <c r="L931" s="55"/>
      <c r="M931" s="55"/>
      <c r="N931" s="55"/>
      <c r="O931" s="55"/>
      <c r="P931" s="55"/>
      <c r="Q931" s="55"/>
      <c r="R931" s="55"/>
    </row>
    <row r="932" s="10" customFormat="true" ht="30" hidden="false" customHeight="true" outlineLevel="0" collapsed="false">
      <c r="A932" s="170"/>
      <c r="B932" s="171"/>
    </row>
    <row r="933" s="10" customFormat="true" ht="30" hidden="false" customHeight="true" outlineLevel="0" collapsed="false">
      <c r="A933" s="212"/>
      <c r="B933" s="234"/>
      <c r="K933" s="55"/>
      <c r="L933" s="55"/>
      <c r="M933" s="55"/>
      <c r="N933" s="55"/>
      <c r="O933" s="55"/>
      <c r="P933" s="55"/>
      <c r="Q933" s="58"/>
      <c r="R933" s="58"/>
    </row>
    <row r="934" s="10" customFormat="true" ht="30" hidden="false" customHeight="true" outlineLevel="0" collapsed="false">
      <c r="A934" s="161"/>
      <c r="B934" s="162"/>
      <c r="K934" s="165" t="e">
        <f aca="false">#REF!</f>
        <v>#REF!</v>
      </c>
      <c r="L934" s="55"/>
      <c r="M934" s="55"/>
      <c r="N934" s="55"/>
      <c r="O934" s="55"/>
      <c r="P934" s="55"/>
    </row>
    <row r="935" s="10" customFormat="true" ht="30" hidden="false" customHeight="true" outlineLevel="0" collapsed="false">
      <c r="A935" s="161"/>
      <c r="B935" s="162"/>
      <c r="Q935" s="55"/>
      <c r="R935" s="55"/>
    </row>
    <row r="936" s="10" customFormat="true" ht="30" hidden="false" customHeight="true" outlineLevel="0" collapsed="false">
      <c r="A936" s="161"/>
      <c r="B936" s="161"/>
      <c r="K936" s="55"/>
      <c r="L936" s="55"/>
      <c r="M936" s="55"/>
      <c r="N936" s="55"/>
      <c r="O936" s="55"/>
      <c r="P936" s="55"/>
      <c r="Q936" s="55"/>
      <c r="R936" s="55"/>
    </row>
    <row r="937" s="10" customFormat="true" ht="30" hidden="false" customHeight="true" outlineLevel="0" collapsed="false">
      <c r="A937" s="161"/>
      <c r="B937" s="162"/>
      <c r="K937" s="55"/>
      <c r="L937" s="55"/>
      <c r="M937" s="55"/>
      <c r="N937" s="55"/>
      <c r="O937" s="55"/>
      <c r="P937" s="55"/>
      <c r="Q937" s="55"/>
      <c r="R937" s="55"/>
    </row>
    <row r="938" s="10" customFormat="true" ht="30" hidden="false" customHeight="true" outlineLevel="0" collapsed="false">
      <c r="A938" s="161"/>
      <c r="B938" s="162"/>
      <c r="K938" s="55"/>
      <c r="L938" s="55"/>
      <c r="M938" s="55"/>
      <c r="N938" s="55"/>
      <c r="O938" s="55"/>
      <c r="P938" s="55"/>
    </row>
    <row r="939" s="10" customFormat="true" ht="30" hidden="false" customHeight="true" outlineLevel="0" collapsed="false">
      <c r="A939" s="161"/>
      <c r="B939" s="161"/>
      <c r="K939" s="55"/>
      <c r="L939" s="55"/>
      <c r="M939" s="55"/>
      <c r="N939" s="55"/>
      <c r="O939" s="55"/>
      <c r="P939" s="55"/>
      <c r="Q939" s="55"/>
      <c r="R939" s="55"/>
    </row>
    <row r="940" s="10" customFormat="true" ht="30" hidden="false" customHeight="true" outlineLevel="0" collapsed="false">
      <c r="A940" s="161"/>
      <c r="B940" s="162"/>
      <c r="K940" s="55"/>
      <c r="L940" s="55"/>
      <c r="M940" s="55"/>
      <c r="N940" s="55"/>
      <c r="O940" s="55"/>
      <c r="P940" s="55"/>
      <c r="Q940" s="55"/>
      <c r="R940" s="55"/>
    </row>
    <row r="941" s="10" customFormat="true" ht="47.25" hidden="false" customHeight="true" outlineLevel="0" collapsed="false">
      <c r="A941" s="161"/>
      <c r="B941" s="162"/>
      <c r="Q941" s="55"/>
      <c r="R941" s="55"/>
    </row>
    <row r="942" s="10" customFormat="true" ht="30" hidden="false" customHeight="true" outlineLevel="0" collapsed="false">
      <c r="A942" s="161"/>
      <c r="B942" s="162"/>
    </row>
    <row r="943" s="10" customFormat="true" ht="30" hidden="false" customHeight="true" outlineLevel="0" collapsed="false">
      <c r="A943" s="161"/>
      <c r="B943" s="162"/>
      <c r="K943" s="55"/>
      <c r="L943" s="55"/>
      <c r="M943" s="55"/>
      <c r="N943" s="55"/>
      <c r="O943" s="55"/>
      <c r="P943" s="55"/>
      <c r="Q943" s="55"/>
      <c r="R943" s="55"/>
    </row>
    <row r="944" s="10" customFormat="true" ht="30" hidden="false" customHeight="true" outlineLevel="0" collapsed="false">
      <c r="A944" s="161"/>
      <c r="B944" s="162"/>
      <c r="Q944" s="55"/>
      <c r="R944" s="55"/>
    </row>
    <row r="945" s="10" customFormat="true" ht="30" hidden="false" customHeight="true" outlineLevel="0" collapsed="false">
      <c r="A945" s="161"/>
      <c r="B945" s="161"/>
      <c r="K945" s="55"/>
      <c r="L945" s="55"/>
      <c r="M945" s="55"/>
      <c r="N945" s="55"/>
      <c r="O945" s="55"/>
      <c r="P945" s="55"/>
      <c r="Q945" s="55"/>
      <c r="R945" s="55"/>
    </row>
    <row r="946" s="10" customFormat="true" ht="30" hidden="false" customHeight="true" outlineLevel="0" collapsed="false">
      <c r="A946" s="161"/>
      <c r="B946" s="161"/>
    </row>
    <row r="947" s="10" customFormat="true" ht="30" hidden="false" customHeight="true" outlineLevel="0" collapsed="false">
      <c r="A947" s="161"/>
      <c r="B947" s="162"/>
      <c r="K947" s="55"/>
      <c r="L947" s="55"/>
      <c r="M947" s="55"/>
      <c r="N947" s="55"/>
      <c r="O947" s="55"/>
      <c r="P947" s="55"/>
    </row>
    <row r="948" s="10" customFormat="true" ht="30" hidden="false" customHeight="true" outlineLevel="0" collapsed="false">
      <c r="A948" s="161"/>
      <c r="B948" s="161"/>
    </row>
    <row r="949" s="10" customFormat="true" ht="30" hidden="false" customHeight="true" outlineLevel="0" collapsed="false">
      <c r="A949" s="161"/>
      <c r="B949" s="162"/>
      <c r="K949" s="55"/>
      <c r="L949" s="55"/>
      <c r="M949" s="55"/>
      <c r="N949" s="55"/>
      <c r="O949" s="55"/>
      <c r="P949" s="55"/>
      <c r="Q949" s="55"/>
      <c r="R949" s="55"/>
    </row>
    <row r="950" s="10" customFormat="true" ht="30" hidden="false" customHeight="true" outlineLevel="0" collapsed="false">
      <c r="A950" s="161"/>
      <c r="B950" s="161"/>
      <c r="K950" s="58"/>
      <c r="L950" s="58"/>
      <c r="M950" s="58"/>
      <c r="N950" s="58"/>
      <c r="O950" s="58"/>
      <c r="P950" s="58"/>
      <c r="Q950" s="55"/>
      <c r="R950" s="55"/>
    </row>
    <row r="951" s="10" customFormat="true" ht="30" hidden="false" customHeight="true" outlineLevel="0" collapsed="false">
      <c r="A951" s="212"/>
      <c r="B951" s="234"/>
      <c r="Q951" s="55"/>
      <c r="R951" s="55"/>
    </row>
    <row r="952" s="10" customFormat="true" ht="30" hidden="false" customHeight="true" outlineLevel="0" collapsed="false">
      <c r="A952" s="161"/>
      <c r="B952" s="161"/>
      <c r="K952" s="55"/>
      <c r="L952" s="55"/>
      <c r="M952" s="55"/>
      <c r="N952" s="55"/>
      <c r="O952" s="55"/>
      <c r="P952" s="55"/>
    </row>
    <row r="953" s="10" customFormat="true" ht="30" hidden="false" customHeight="true" outlineLevel="0" collapsed="false">
      <c r="A953" s="161"/>
      <c r="B953" s="162"/>
    </row>
    <row r="954" s="10" customFormat="true" ht="30" hidden="false" customHeight="true" outlineLevel="0" collapsed="false">
      <c r="A954" s="161"/>
      <c r="B954" s="162"/>
      <c r="K954" s="111"/>
      <c r="L954" s="111"/>
      <c r="M954" s="111"/>
      <c r="N954" s="111"/>
      <c r="O954" s="111"/>
      <c r="P954" s="111"/>
      <c r="Q954" s="55"/>
      <c r="R954" s="55"/>
    </row>
    <row r="955" s="10" customFormat="true" ht="30" hidden="false" customHeight="true" outlineLevel="0" collapsed="false">
      <c r="A955" s="161"/>
      <c r="B955" s="161"/>
      <c r="Q955" s="55"/>
      <c r="R955" s="55"/>
    </row>
    <row r="956" s="160" customFormat="true" ht="30" hidden="false" customHeight="true" outlineLevel="0" collapsed="false">
      <c r="A956" s="161"/>
      <c r="B956" s="162"/>
      <c r="C956" s="10"/>
      <c r="D956" s="10"/>
      <c r="E956" s="10"/>
      <c r="F956" s="10"/>
      <c r="G956" s="10"/>
      <c r="H956" s="10"/>
      <c r="I956" s="10"/>
      <c r="J956" s="10"/>
      <c r="K956" s="55"/>
      <c r="L956" s="55"/>
      <c r="M956" s="55"/>
      <c r="N956" s="55"/>
      <c r="O956" s="55"/>
      <c r="P956" s="55"/>
      <c r="Q956" s="55"/>
      <c r="R956" s="55"/>
    </row>
    <row r="957" s="10" customFormat="true" ht="30" hidden="false" customHeight="true" outlineLevel="0" collapsed="false">
      <c r="A957" s="161"/>
      <c r="B957" s="161"/>
      <c r="Q957" s="55"/>
      <c r="R957" s="55"/>
    </row>
    <row r="958" s="10" customFormat="true" ht="30" hidden="false" customHeight="true" outlineLevel="0" collapsed="false">
      <c r="A958" s="185"/>
      <c r="B958" s="185"/>
      <c r="K958" s="55"/>
      <c r="L958" s="55"/>
      <c r="M958" s="55"/>
      <c r="N958" s="55"/>
      <c r="O958" s="55"/>
      <c r="P958" s="55"/>
    </row>
    <row r="959" s="10" customFormat="true" ht="30" hidden="false" customHeight="true" outlineLevel="0" collapsed="false">
      <c r="A959" s="161"/>
      <c r="B959" s="161"/>
      <c r="K959" s="55"/>
      <c r="L959" s="55"/>
      <c r="M959" s="55"/>
      <c r="N959" s="55"/>
      <c r="O959" s="55"/>
      <c r="P959" s="55"/>
      <c r="Q959" s="73"/>
      <c r="R959" s="73"/>
    </row>
    <row r="960" s="10" customFormat="true" ht="30" hidden="false" customHeight="true" outlineLevel="0" collapsed="false">
      <c r="A960" s="161"/>
      <c r="B960" s="162"/>
      <c r="K960" s="55"/>
      <c r="L960" s="55"/>
      <c r="M960" s="55"/>
      <c r="N960" s="55"/>
      <c r="O960" s="55"/>
      <c r="P960" s="55"/>
    </row>
    <row r="961" s="10" customFormat="true" ht="30" hidden="false" customHeight="true" outlineLevel="0" collapsed="false">
      <c r="A961" s="161"/>
      <c r="B961" s="161"/>
      <c r="K961" s="55"/>
      <c r="L961" s="55"/>
      <c r="M961" s="55"/>
      <c r="N961" s="55"/>
      <c r="O961" s="55"/>
      <c r="P961" s="55"/>
      <c r="Q961" s="55"/>
      <c r="R961" s="55"/>
    </row>
    <row r="962" s="10" customFormat="true" ht="30" hidden="false" customHeight="true" outlineLevel="0" collapsed="false">
      <c r="A962" s="161"/>
      <c r="B962" s="162"/>
      <c r="Q962" s="55"/>
      <c r="R962" s="55"/>
    </row>
    <row r="963" s="10" customFormat="true" ht="30" hidden="false" customHeight="true" outlineLevel="0" collapsed="false">
      <c r="A963" s="161"/>
      <c r="B963" s="162"/>
      <c r="K963" s="58"/>
      <c r="L963" s="58"/>
      <c r="M963" s="58"/>
      <c r="N963" s="58"/>
      <c r="O963" s="58"/>
      <c r="P963" s="58"/>
    </row>
    <row r="964" s="10" customFormat="true" ht="30" hidden="false" customHeight="true" outlineLevel="0" collapsed="false">
      <c r="A964" s="161"/>
      <c r="B964" s="162"/>
    </row>
    <row r="965" s="10" customFormat="true" ht="30" hidden="false" customHeight="true" outlineLevel="0" collapsed="false">
      <c r="A965" s="161"/>
      <c r="B965" s="162"/>
      <c r="K965" s="55"/>
      <c r="L965" s="55"/>
      <c r="M965" s="55"/>
      <c r="N965" s="55"/>
      <c r="O965" s="55"/>
      <c r="P965" s="55"/>
    </row>
    <row r="966" s="10" customFormat="true" ht="30" hidden="false" customHeight="true" outlineLevel="0" collapsed="false">
      <c r="A966" s="161"/>
      <c r="B966" s="161"/>
      <c r="K966" s="55"/>
      <c r="L966" s="55"/>
      <c r="M966" s="55"/>
      <c r="N966" s="55"/>
      <c r="O966" s="55"/>
      <c r="P966" s="55"/>
    </row>
    <row r="967" s="111" customFormat="true" ht="30" hidden="false" customHeight="true" outlineLevel="0" collapsed="false">
      <c r="A967" s="161"/>
      <c r="B967" s="162"/>
      <c r="C967" s="10"/>
      <c r="D967" s="10"/>
      <c r="E967" s="10"/>
      <c r="F967" s="10"/>
      <c r="G967" s="10"/>
      <c r="H967" s="10"/>
      <c r="I967" s="10"/>
      <c r="J967" s="10"/>
      <c r="K967" s="55"/>
      <c r="L967" s="55"/>
      <c r="M967" s="55"/>
      <c r="N967" s="55"/>
      <c r="O967" s="55"/>
      <c r="P967" s="55"/>
      <c r="Q967" s="10"/>
      <c r="R967" s="10"/>
    </row>
    <row r="968" s="10" customFormat="true" ht="30" hidden="false" customHeight="true" outlineLevel="0" collapsed="false">
      <c r="A968" s="161"/>
      <c r="B968" s="161"/>
    </row>
    <row r="969" s="10" customFormat="true" ht="30" hidden="false" customHeight="true" outlineLevel="0" collapsed="false">
      <c r="A969" s="161"/>
      <c r="B969" s="162"/>
      <c r="K969" s="55"/>
      <c r="L969" s="55"/>
      <c r="M969" s="55"/>
      <c r="N969" s="55"/>
      <c r="O969" s="55"/>
      <c r="P969" s="55"/>
      <c r="Q969" s="55"/>
      <c r="R969" s="55"/>
    </row>
    <row r="970" s="10" customFormat="true" ht="30" hidden="false" customHeight="true" outlineLevel="0" collapsed="false">
      <c r="A970" s="161"/>
      <c r="B970" s="162"/>
      <c r="K970" s="55"/>
      <c r="L970" s="55"/>
      <c r="M970" s="55"/>
      <c r="N970" s="55"/>
      <c r="O970" s="55"/>
      <c r="P970" s="55"/>
      <c r="Q970" s="55"/>
      <c r="R970" s="55"/>
    </row>
    <row r="971" s="10" customFormat="true" ht="30" hidden="false" customHeight="true" outlineLevel="0" collapsed="false">
      <c r="A971" s="161"/>
      <c r="B971" s="162"/>
      <c r="K971" s="55"/>
      <c r="L971" s="55"/>
      <c r="M971" s="55"/>
      <c r="N971" s="55"/>
      <c r="O971" s="55"/>
      <c r="P971" s="55"/>
      <c r="Q971" s="55"/>
      <c r="R971" s="55"/>
    </row>
    <row r="972" s="10" customFormat="true" ht="30" hidden="false" customHeight="true" outlineLevel="0" collapsed="false">
      <c r="A972" s="161"/>
      <c r="B972" s="161"/>
      <c r="Q972" s="55"/>
      <c r="R972" s="55"/>
    </row>
    <row r="973" s="10" customFormat="true" ht="30" hidden="false" customHeight="true" outlineLevel="0" collapsed="false">
      <c r="A973" s="161"/>
      <c r="B973" s="162"/>
      <c r="K973" s="55"/>
      <c r="L973" s="55"/>
      <c r="M973" s="55"/>
      <c r="N973" s="55"/>
      <c r="O973" s="55"/>
      <c r="P973" s="55"/>
      <c r="Q973" s="55"/>
      <c r="R973" s="55"/>
    </row>
    <row r="974" s="10" customFormat="true" ht="30" hidden="false" customHeight="true" outlineLevel="0" collapsed="false">
      <c r="A974" s="161"/>
      <c r="B974" s="162"/>
      <c r="K974" s="55"/>
      <c r="L974" s="55"/>
      <c r="M974" s="55"/>
      <c r="N974" s="55"/>
      <c r="O974" s="55"/>
      <c r="P974" s="55"/>
    </row>
    <row r="975" s="111" customFormat="true" ht="30" hidden="false" customHeight="true" outlineLevel="0" collapsed="false">
      <c r="A975" s="161"/>
      <c r="B975" s="162"/>
      <c r="C975" s="10"/>
      <c r="D975" s="10"/>
      <c r="E975" s="10"/>
      <c r="F975" s="10"/>
      <c r="G975" s="10"/>
      <c r="H975" s="10"/>
      <c r="I975" s="10"/>
      <c r="J975" s="10"/>
      <c r="K975" s="55"/>
      <c r="L975" s="55"/>
      <c r="M975" s="55"/>
      <c r="N975" s="55"/>
      <c r="O975" s="55"/>
      <c r="P975" s="55"/>
      <c r="Q975" s="55"/>
      <c r="R975" s="55"/>
    </row>
    <row r="976" s="10" customFormat="true" ht="30" hidden="false" customHeight="true" outlineLevel="0" collapsed="false">
      <c r="A976" s="161"/>
      <c r="B976" s="161"/>
    </row>
    <row r="977" s="10" customFormat="true" ht="30" hidden="false" customHeight="true" outlineLevel="0" collapsed="false">
      <c r="A977" s="161"/>
      <c r="B977" s="162"/>
      <c r="Q977" s="55"/>
      <c r="R977" s="55"/>
    </row>
    <row r="978" s="10" customFormat="true" ht="30" hidden="false" customHeight="true" outlineLevel="0" collapsed="false">
      <c r="A978" s="161"/>
      <c r="B978" s="162"/>
    </row>
    <row r="979" s="10" customFormat="true" ht="30" hidden="false" customHeight="true" outlineLevel="0" collapsed="false">
      <c r="A979" s="161"/>
      <c r="B979" s="162"/>
      <c r="K979" s="55"/>
      <c r="L979" s="55"/>
      <c r="M979" s="55"/>
      <c r="N979" s="55"/>
      <c r="O979" s="55"/>
      <c r="P979" s="55"/>
      <c r="Q979" s="55"/>
      <c r="R979" s="55"/>
    </row>
    <row r="980" s="10" customFormat="true" ht="30" hidden="false" customHeight="true" outlineLevel="0" collapsed="false">
      <c r="A980" s="161"/>
      <c r="B980" s="161"/>
      <c r="K980" s="55"/>
      <c r="L980" s="55"/>
      <c r="M980" s="55"/>
      <c r="N980" s="55"/>
      <c r="O980" s="55"/>
      <c r="P980" s="55"/>
      <c r="Q980" s="55"/>
      <c r="R980" s="55"/>
    </row>
    <row r="981" s="10" customFormat="true" ht="30" hidden="false" customHeight="true" outlineLevel="0" collapsed="false">
      <c r="A981" s="161"/>
      <c r="B981" s="161"/>
      <c r="K981" s="55"/>
      <c r="L981" s="55"/>
      <c r="M981" s="55"/>
      <c r="N981" s="55"/>
      <c r="O981" s="55"/>
      <c r="P981" s="55"/>
      <c r="Q981" s="55"/>
      <c r="R981" s="55"/>
    </row>
    <row r="982" s="10" customFormat="true" ht="30" hidden="false" customHeight="true" outlineLevel="0" collapsed="false">
      <c r="A982" s="161"/>
      <c r="B982" s="161"/>
      <c r="Q982" s="55"/>
      <c r="R982" s="55"/>
    </row>
    <row r="983" s="10" customFormat="true" ht="30" hidden="false" customHeight="true" outlineLevel="0" collapsed="false">
      <c r="A983" s="161"/>
      <c r="B983" s="162"/>
    </row>
    <row r="984" s="10" customFormat="true" ht="30" hidden="false" customHeight="true" outlineLevel="0" collapsed="false">
      <c r="A984" s="161"/>
      <c r="B984" s="162"/>
      <c r="K984" s="55"/>
      <c r="L984" s="55"/>
      <c r="M984" s="55"/>
      <c r="N984" s="55"/>
      <c r="O984" s="55"/>
      <c r="P984" s="55"/>
      <c r="Q984" s="55"/>
      <c r="R984" s="55"/>
    </row>
    <row r="985" s="10" customFormat="true" ht="30" hidden="false" customHeight="true" outlineLevel="0" collapsed="false">
      <c r="A985" s="161"/>
      <c r="B985" s="162"/>
      <c r="K985" s="55"/>
      <c r="L985" s="55"/>
      <c r="M985" s="55"/>
      <c r="N985" s="55"/>
      <c r="O985" s="55"/>
      <c r="P985" s="55"/>
      <c r="Q985" s="55"/>
      <c r="R985" s="55"/>
    </row>
    <row r="986" s="10" customFormat="true" ht="30" hidden="false" customHeight="true" outlineLevel="0" collapsed="false">
      <c r="A986" s="161"/>
      <c r="B986" s="161"/>
      <c r="K986" s="55"/>
      <c r="L986" s="55"/>
      <c r="M986" s="55"/>
      <c r="N986" s="55"/>
      <c r="O986" s="55"/>
      <c r="P986" s="55"/>
      <c r="Q986" s="58"/>
      <c r="R986" s="58"/>
    </row>
    <row r="987" s="10" customFormat="true" ht="30" hidden="false" customHeight="true" outlineLevel="0" collapsed="false">
      <c r="A987" s="161"/>
      <c r="B987" s="161"/>
      <c r="K987" s="55"/>
      <c r="L987" s="55"/>
      <c r="M987" s="55"/>
      <c r="N987" s="55"/>
      <c r="O987" s="55"/>
      <c r="P987" s="55"/>
    </row>
    <row r="988" s="10" customFormat="true" ht="30" hidden="false" customHeight="true" outlineLevel="0" collapsed="false">
      <c r="A988" s="161"/>
      <c r="B988" s="162"/>
    </row>
    <row r="989" s="10" customFormat="true" ht="30" hidden="false" customHeight="true" outlineLevel="0" collapsed="false">
      <c r="A989" s="161"/>
      <c r="B989" s="162"/>
      <c r="I989" s="111"/>
      <c r="J989" s="111"/>
      <c r="K989" s="73"/>
      <c r="L989" s="73"/>
      <c r="M989" s="73"/>
      <c r="N989" s="73"/>
      <c r="O989" s="73"/>
      <c r="P989" s="73"/>
      <c r="Q989" s="55"/>
      <c r="R989" s="55"/>
    </row>
    <row r="990" s="10" customFormat="true" ht="30" hidden="false" customHeight="true" outlineLevel="0" collapsed="false">
      <c r="A990" s="161"/>
      <c r="B990" s="162"/>
      <c r="I990" s="111"/>
      <c r="J990" s="111"/>
    </row>
    <row r="991" s="10" customFormat="true" ht="30" hidden="false" customHeight="true" outlineLevel="0" collapsed="false">
      <c r="A991" s="161"/>
      <c r="B991" s="162"/>
      <c r="K991" s="55"/>
      <c r="L991" s="55"/>
      <c r="M991" s="55"/>
      <c r="N991" s="55"/>
      <c r="O991" s="55"/>
      <c r="P991" s="55"/>
      <c r="Q991" s="55"/>
      <c r="R991" s="55"/>
    </row>
    <row r="992" s="10" customFormat="true" ht="30" hidden="false" customHeight="true" outlineLevel="0" collapsed="false">
      <c r="A992" s="152"/>
      <c r="B992" s="152"/>
      <c r="K992" s="55"/>
      <c r="L992" s="55"/>
      <c r="M992" s="55"/>
      <c r="N992" s="55"/>
      <c r="O992" s="55"/>
      <c r="P992" s="55"/>
    </row>
    <row r="993" s="10" customFormat="true" ht="30" hidden="false" customHeight="true" outlineLevel="0" collapsed="false">
      <c r="A993" s="158"/>
      <c r="B993" s="159"/>
      <c r="C993" s="111"/>
      <c r="D993" s="111"/>
      <c r="E993" s="111"/>
      <c r="F993" s="111"/>
      <c r="G993" s="111"/>
      <c r="H993" s="111"/>
      <c r="Q993" s="55"/>
      <c r="R993" s="55"/>
    </row>
    <row r="994" s="10" customFormat="true" ht="30" hidden="false" customHeight="true" outlineLevel="0" collapsed="false">
      <c r="A994" s="158"/>
      <c r="B994" s="158"/>
      <c r="C994" s="111"/>
      <c r="D994" s="111"/>
      <c r="E994" s="111"/>
      <c r="F994" s="111"/>
      <c r="G994" s="111"/>
      <c r="H994" s="111"/>
    </row>
    <row r="995" s="10" customFormat="true" ht="30" hidden="false" customHeight="true" outlineLevel="0" collapsed="false">
      <c r="A995" s="152"/>
      <c r="B995" s="153"/>
      <c r="Q995" s="55"/>
      <c r="R995" s="55"/>
    </row>
    <row r="996" s="10" customFormat="true" ht="30" hidden="false" customHeight="true" outlineLevel="0" collapsed="false">
      <c r="A996" s="152"/>
      <c r="B996" s="153"/>
      <c r="Q996" s="55"/>
      <c r="R996" s="55"/>
    </row>
    <row r="997" s="10" customFormat="true" ht="30" hidden="false" customHeight="true" outlineLevel="0" collapsed="false">
      <c r="A997" s="152"/>
      <c r="B997" s="152"/>
    </row>
    <row r="998" s="10" customFormat="true" ht="30" hidden="false" customHeight="true" outlineLevel="0" collapsed="false">
      <c r="A998" s="152"/>
      <c r="B998" s="152"/>
      <c r="Q998" s="55"/>
      <c r="R998" s="55"/>
    </row>
    <row r="999" s="10" customFormat="true" ht="30" hidden="false" customHeight="true" outlineLevel="0" collapsed="false">
      <c r="A999" s="152"/>
      <c r="B999" s="152"/>
      <c r="K999" s="55"/>
      <c r="L999" s="55"/>
      <c r="M999" s="55"/>
      <c r="N999" s="55"/>
      <c r="O999" s="55"/>
      <c r="P999" s="55"/>
    </row>
    <row r="1000" s="10" customFormat="true" ht="30" hidden="false" customHeight="true" outlineLevel="0" collapsed="false">
      <c r="A1000" s="152"/>
      <c r="B1000" s="152"/>
      <c r="K1000" s="55"/>
      <c r="L1000" s="55"/>
      <c r="M1000" s="55"/>
      <c r="N1000" s="55"/>
      <c r="O1000" s="55"/>
      <c r="P1000" s="55"/>
      <c r="Q1000" s="55"/>
      <c r="R1000" s="55"/>
    </row>
    <row r="1001" s="10" customFormat="true" ht="30" hidden="false" customHeight="true" outlineLevel="0" collapsed="false">
      <c r="A1001" s="152"/>
      <c r="B1001" s="152"/>
      <c r="K1001" s="55"/>
      <c r="L1001" s="55"/>
      <c r="M1001" s="55"/>
      <c r="N1001" s="55"/>
      <c r="O1001" s="55"/>
      <c r="P1001" s="55"/>
    </row>
    <row r="1002" s="10" customFormat="true" ht="30" hidden="false" customHeight="true" outlineLevel="0" collapsed="false">
      <c r="A1002" s="152"/>
      <c r="B1002" s="152"/>
      <c r="K1002" s="55"/>
      <c r="L1002" s="55"/>
      <c r="M1002" s="55"/>
      <c r="N1002" s="55"/>
      <c r="O1002" s="55"/>
      <c r="P1002" s="55"/>
      <c r="Q1002" s="55"/>
      <c r="R1002" s="55"/>
    </row>
    <row r="1003" s="10" customFormat="true" ht="30" hidden="false" customHeight="true" outlineLevel="0" collapsed="false">
      <c r="A1003" s="152"/>
      <c r="B1003" s="153"/>
      <c r="K1003" s="55"/>
      <c r="L1003" s="55"/>
      <c r="M1003" s="55"/>
      <c r="N1003" s="55"/>
      <c r="O1003" s="55"/>
      <c r="P1003" s="55"/>
      <c r="Q1003" s="55"/>
      <c r="R1003" s="55"/>
    </row>
    <row r="1004" s="10" customFormat="true" ht="30" hidden="false" customHeight="true" outlineLevel="0" collapsed="false">
      <c r="A1004" s="152"/>
      <c r="B1004" s="153"/>
    </row>
    <row r="1005" s="10" customFormat="true" ht="30" hidden="false" customHeight="true" outlineLevel="0" collapsed="false">
      <c r="A1005" s="152"/>
      <c r="B1005" s="153"/>
      <c r="K1005" s="55"/>
      <c r="L1005" s="55"/>
      <c r="M1005" s="55"/>
      <c r="N1005" s="55"/>
      <c r="O1005" s="55"/>
      <c r="P1005" s="55"/>
    </row>
    <row r="1006" s="10" customFormat="true" ht="30" hidden="false" customHeight="true" outlineLevel="0" collapsed="false">
      <c r="A1006" s="152"/>
      <c r="B1006" s="153"/>
    </row>
    <row r="1007" s="10" customFormat="true" ht="30" hidden="false" customHeight="true" outlineLevel="0" collapsed="false">
      <c r="A1007" s="152"/>
      <c r="B1007" s="153"/>
      <c r="K1007" s="55"/>
      <c r="L1007" s="55"/>
      <c r="M1007" s="55"/>
      <c r="N1007" s="55"/>
      <c r="O1007" s="55"/>
      <c r="P1007" s="55"/>
      <c r="Q1007" s="55"/>
      <c r="R1007" s="55"/>
    </row>
    <row r="1008" s="10" customFormat="true" ht="30" hidden="false" customHeight="true" outlineLevel="0" collapsed="false">
      <c r="A1008" s="152"/>
      <c r="B1008" s="152"/>
      <c r="Q1008" s="55"/>
      <c r="R1008" s="55"/>
    </row>
    <row r="1009" s="10" customFormat="true" ht="30" hidden="false" customHeight="true" outlineLevel="0" collapsed="false">
      <c r="A1009" s="152"/>
      <c r="B1009" s="153"/>
      <c r="K1009" s="165" t="e">
        <f aca="false">#REF!</f>
        <v>#REF!</v>
      </c>
      <c r="L1009" s="55"/>
      <c r="M1009" s="55"/>
      <c r="N1009" s="55"/>
      <c r="O1009" s="55"/>
      <c r="P1009" s="55"/>
      <c r="Q1009" s="55"/>
      <c r="R1009" s="55"/>
    </row>
    <row r="1010" s="10" customFormat="true" ht="30" hidden="false" customHeight="true" outlineLevel="0" collapsed="false">
      <c r="A1010" s="152"/>
      <c r="B1010" s="152"/>
      <c r="K1010" s="55"/>
      <c r="L1010" s="55"/>
      <c r="M1010" s="55"/>
      <c r="N1010" s="55"/>
      <c r="O1010" s="55"/>
      <c r="P1010" s="55"/>
      <c r="Q1010" s="55"/>
      <c r="R1010" s="55"/>
    </row>
    <row r="1011" s="10" customFormat="true" ht="30" hidden="false" customHeight="true" outlineLevel="0" collapsed="false">
      <c r="A1011" s="152"/>
      <c r="B1011" s="153"/>
      <c r="K1011" s="55"/>
      <c r="L1011" s="55"/>
      <c r="M1011" s="55"/>
      <c r="N1011" s="55"/>
      <c r="O1011" s="55"/>
      <c r="P1011" s="55"/>
    </row>
    <row r="1012" s="10" customFormat="true" ht="30" hidden="false" customHeight="true" outlineLevel="0" collapsed="false">
      <c r="A1012" s="152"/>
      <c r="B1012" s="152"/>
      <c r="K1012" s="55"/>
      <c r="L1012" s="55"/>
      <c r="M1012" s="55"/>
      <c r="N1012" s="55"/>
      <c r="O1012" s="55"/>
      <c r="P1012" s="55"/>
    </row>
    <row r="1013" s="10" customFormat="true" ht="30" hidden="false" customHeight="true" outlineLevel="0" collapsed="false">
      <c r="A1013" s="152"/>
      <c r="B1013" s="153"/>
      <c r="Q1013" s="55"/>
      <c r="R1013" s="55"/>
    </row>
    <row r="1014" s="10" customFormat="true" ht="30" hidden="false" customHeight="true" outlineLevel="0" collapsed="false">
      <c r="A1014" s="152"/>
      <c r="B1014" s="153"/>
      <c r="K1014" s="55"/>
      <c r="L1014" s="55"/>
      <c r="M1014" s="55"/>
      <c r="N1014" s="55"/>
      <c r="O1014" s="55"/>
      <c r="P1014" s="55"/>
    </row>
    <row r="1015" s="10" customFormat="true" ht="30" hidden="false" customHeight="true" outlineLevel="0" collapsed="false">
      <c r="A1015" s="152"/>
      <c r="B1015" s="153"/>
      <c r="K1015" s="55"/>
      <c r="L1015" s="55"/>
      <c r="M1015" s="55"/>
      <c r="N1015" s="55"/>
      <c r="O1015" s="55"/>
      <c r="P1015" s="55"/>
    </row>
    <row r="1016" s="10" customFormat="true" ht="30" hidden="false" customHeight="true" outlineLevel="0" collapsed="false">
      <c r="A1016" s="152"/>
      <c r="B1016" s="153"/>
      <c r="K1016" s="58"/>
      <c r="L1016" s="58"/>
      <c r="M1016" s="58"/>
      <c r="N1016" s="58"/>
      <c r="O1016" s="58"/>
      <c r="P1016" s="58"/>
    </row>
    <row r="1017" s="10" customFormat="true" ht="30" hidden="false" customHeight="true" outlineLevel="0" collapsed="false">
      <c r="A1017" s="152"/>
      <c r="B1017" s="152"/>
      <c r="Q1017" s="55"/>
      <c r="R1017" s="55"/>
    </row>
    <row r="1018" s="10" customFormat="true" ht="30" hidden="false" customHeight="true" outlineLevel="0" collapsed="false">
      <c r="A1018" s="152"/>
      <c r="B1018" s="153"/>
      <c r="Q1018" s="55"/>
      <c r="R1018" s="55"/>
    </row>
    <row r="1019" s="10" customFormat="true" ht="30" hidden="false" customHeight="true" outlineLevel="0" collapsed="false">
      <c r="A1019" s="152"/>
      <c r="B1019" s="153"/>
      <c r="K1019" s="55"/>
      <c r="L1019" s="55"/>
      <c r="M1019" s="55"/>
      <c r="N1019" s="55"/>
      <c r="O1019" s="55"/>
      <c r="P1019" s="55"/>
    </row>
    <row r="1020" s="10" customFormat="true" ht="30" hidden="false" customHeight="true" outlineLevel="0" collapsed="false">
      <c r="A1020" s="161"/>
      <c r="B1020" s="162"/>
      <c r="Q1020" s="55"/>
      <c r="R1020" s="55"/>
    </row>
    <row r="1021" s="10" customFormat="true" ht="30" hidden="false" customHeight="true" outlineLevel="0" collapsed="false">
      <c r="A1021" s="152"/>
      <c r="B1021" s="152"/>
      <c r="K1021" s="55"/>
      <c r="L1021" s="55"/>
      <c r="M1021" s="55"/>
      <c r="N1021" s="55"/>
      <c r="O1021" s="55"/>
      <c r="P1021" s="55"/>
      <c r="Q1021" s="55"/>
      <c r="R1021" s="55"/>
    </row>
    <row r="1022" s="10" customFormat="true" ht="30" hidden="false" customHeight="true" outlineLevel="0" collapsed="false">
      <c r="A1022" s="187"/>
      <c r="B1022" s="187"/>
    </row>
    <row r="1023" s="10" customFormat="true" ht="30" hidden="false" customHeight="true" outlineLevel="0" collapsed="false">
      <c r="A1023" s="170"/>
      <c r="B1023" s="171"/>
      <c r="K1023" s="55"/>
      <c r="L1023" s="55"/>
      <c r="M1023" s="55"/>
      <c r="N1023" s="55"/>
      <c r="O1023" s="55"/>
      <c r="P1023" s="55"/>
      <c r="Q1023" s="55"/>
      <c r="R1023" s="55"/>
    </row>
    <row r="1024" s="10" customFormat="true" ht="30" hidden="false" customHeight="true" outlineLevel="0" collapsed="false">
      <c r="A1024" s="212"/>
      <c r="B1024" s="212"/>
    </row>
    <row r="1025" s="10" customFormat="true" ht="30" hidden="false" customHeight="true" outlineLevel="0" collapsed="false">
      <c r="A1025" s="161"/>
      <c r="B1025" s="162"/>
      <c r="K1025" s="55"/>
      <c r="L1025" s="55"/>
      <c r="M1025" s="55"/>
      <c r="N1025" s="55"/>
      <c r="O1025" s="55"/>
      <c r="P1025" s="55"/>
      <c r="Q1025" s="55"/>
      <c r="R1025" s="55"/>
    </row>
    <row r="1026" s="10" customFormat="true" ht="30" hidden="false" customHeight="true" outlineLevel="0" collapsed="false">
      <c r="A1026" s="161"/>
      <c r="B1026" s="161"/>
      <c r="K1026" s="55"/>
      <c r="L1026" s="55"/>
      <c r="M1026" s="55"/>
      <c r="N1026" s="55"/>
      <c r="O1026" s="55"/>
      <c r="P1026" s="55"/>
      <c r="Q1026" s="55"/>
      <c r="R1026" s="55"/>
    </row>
    <row r="1027" s="10" customFormat="true" ht="30" hidden="false" customHeight="true" outlineLevel="0" collapsed="false">
      <c r="A1027" s="161"/>
      <c r="B1027" s="162"/>
      <c r="Q1027" s="55"/>
      <c r="R1027" s="55"/>
    </row>
    <row r="1028" s="10" customFormat="true" ht="30" hidden="false" customHeight="true" outlineLevel="0" collapsed="false">
      <c r="A1028" s="161"/>
      <c r="B1028" s="161"/>
      <c r="K1028" s="55"/>
      <c r="L1028" s="55"/>
      <c r="M1028" s="55"/>
      <c r="N1028" s="55"/>
      <c r="O1028" s="55"/>
      <c r="P1028" s="55"/>
      <c r="Q1028" s="55"/>
      <c r="R1028" s="55"/>
    </row>
    <row r="1029" s="10" customFormat="true" ht="30" hidden="false" customHeight="true" outlineLevel="0" collapsed="false">
      <c r="A1029" s="161"/>
      <c r="B1029" s="162"/>
      <c r="Q1029" s="55"/>
      <c r="R1029" s="55"/>
    </row>
    <row r="1030" s="10" customFormat="true" ht="30" hidden="false" customHeight="true" outlineLevel="0" collapsed="false">
      <c r="A1030" s="161"/>
      <c r="B1030" s="162"/>
      <c r="K1030" s="55"/>
      <c r="L1030" s="55"/>
      <c r="M1030" s="55"/>
      <c r="N1030" s="55"/>
      <c r="O1030" s="55"/>
      <c r="P1030" s="55"/>
      <c r="Q1030" s="55"/>
      <c r="R1030" s="55"/>
    </row>
    <row r="1031" s="10" customFormat="true" ht="30" hidden="false" customHeight="true" outlineLevel="0" collapsed="false">
      <c r="A1031" s="161"/>
      <c r="B1031" s="161"/>
    </row>
    <row r="1032" s="10" customFormat="true" ht="30" hidden="false" customHeight="true" outlineLevel="0" collapsed="false">
      <c r="A1032" s="161"/>
      <c r="B1032" s="162"/>
      <c r="K1032" s="55"/>
      <c r="L1032" s="55"/>
      <c r="M1032" s="55"/>
      <c r="N1032" s="55"/>
      <c r="O1032" s="55"/>
      <c r="P1032" s="55"/>
      <c r="Q1032" s="58"/>
      <c r="R1032" s="58"/>
    </row>
    <row r="1033" s="10" customFormat="true" ht="30" hidden="false" customHeight="true" outlineLevel="0" collapsed="false">
      <c r="A1033" s="161"/>
      <c r="B1033" s="161"/>
      <c r="K1033" s="55"/>
      <c r="L1033" s="55"/>
      <c r="M1033" s="55"/>
      <c r="N1033" s="55"/>
      <c r="O1033" s="55"/>
      <c r="P1033" s="55"/>
    </row>
    <row r="1034" s="10" customFormat="true" ht="30" hidden="false" customHeight="true" outlineLevel="0" collapsed="false">
      <c r="A1034" s="161"/>
      <c r="B1034" s="162"/>
      <c r="Q1034" s="55"/>
      <c r="R1034" s="55"/>
    </row>
    <row r="1035" s="10" customFormat="true" ht="30" hidden="false" customHeight="true" outlineLevel="0" collapsed="false">
      <c r="A1035" s="161"/>
      <c r="B1035" s="161"/>
      <c r="Q1035" s="55"/>
      <c r="R1035" s="55"/>
    </row>
    <row r="1036" s="10" customFormat="true" ht="30" hidden="false" customHeight="true" outlineLevel="0" collapsed="false">
      <c r="A1036" s="161"/>
      <c r="B1036" s="162"/>
    </row>
    <row r="1037" s="10" customFormat="true" ht="30" hidden="false" customHeight="true" outlineLevel="0" collapsed="false">
      <c r="A1037" s="161"/>
      <c r="B1037" s="162"/>
      <c r="K1037" s="55"/>
      <c r="L1037" s="55"/>
      <c r="M1037" s="55"/>
      <c r="N1037" s="55"/>
      <c r="O1037" s="55"/>
      <c r="P1037" s="55"/>
    </row>
    <row r="1038" s="10" customFormat="true" ht="30" hidden="false" customHeight="true" outlineLevel="0" collapsed="false">
      <c r="A1038" s="161"/>
      <c r="B1038" s="161"/>
      <c r="K1038" s="55"/>
      <c r="L1038" s="55"/>
      <c r="M1038" s="55"/>
      <c r="N1038" s="55"/>
      <c r="O1038" s="55"/>
      <c r="P1038" s="55"/>
    </row>
    <row r="1039" s="10" customFormat="true" ht="30" hidden="false" customHeight="true" outlineLevel="0" collapsed="false">
      <c r="A1039" s="212"/>
      <c r="B1039" s="212"/>
      <c r="K1039" s="55"/>
      <c r="L1039" s="55"/>
      <c r="M1039" s="55"/>
      <c r="N1039" s="55"/>
      <c r="O1039" s="55"/>
      <c r="P1039" s="55"/>
    </row>
    <row r="1040" s="111" customFormat="true" ht="30" hidden="false" customHeight="true" outlineLevel="0" collapsed="false">
      <c r="A1040" s="161"/>
      <c r="B1040" s="161"/>
      <c r="C1040" s="10"/>
      <c r="D1040" s="10"/>
      <c r="E1040" s="10"/>
      <c r="F1040" s="10"/>
      <c r="G1040" s="10"/>
      <c r="H1040" s="10"/>
      <c r="I1040" s="10"/>
      <c r="J1040" s="10"/>
      <c r="K1040" s="55"/>
      <c r="L1040" s="55"/>
      <c r="M1040" s="55"/>
      <c r="N1040" s="55"/>
      <c r="O1040" s="55"/>
      <c r="P1040" s="55"/>
      <c r="Q1040" s="10"/>
      <c r="R1040" s="10"/>
      <c r="S1040" s="10"/>
      <c r="T1040" s="10"/>
      <c r="U1040" s="10"/>
      <c r="V1040" s="10"/>
      <c r="W1040" s="10"/>
      <c r="X1040" s="10"/>
      <c r="Y1040" s="10"/>
      <c r="Z1040" s="10"/>
      <c r="AA1040" s="10"/>
      <c r="AB1040" s="10"/>
      <c r="AC1040" s="10"/>
      <c r="AD1040" s="10"/>
    </row>
    <row r="1041" s="10" customFormat="true" ht="30" hidden="false" customHeight="true" outlineLevel="0" collapsed="false">
      <c r="A1041" s="161"/>
      <c r="B1041" s="162"/>
    </row>
    <row r="1042" s="10" customFormat="true" ht="30" hidden="false" customHeight="true" outlineLevel="0" collapsed="false">
      <c r="A1042" s="161"/>
      <c r="B1042" s="162"/>
    </row>
    <row r="1043" s="10" customFormat="true" ht="30" hidden="false" customHeight="true" outlineLevel="0" collapsed="false">
      <c r="A1043" s="161"/>
      <c r="B1043" s="162"/>
      <c r="K1043" s="55"/>
      <c r="L1043" s="55"/>
      <c r="M1043" s="55"/>
      <c r="N1043" s="55"/>
      <c r="O1043" s="55"/>
      <c r="P1043" s="55"/>
      <c r="Q1043" s="55"/>
      <c r="R1043" s="55"/>
    </row>
    <row r="1044" s="10" customFormat="true" ht="30" hidden="false" customHeight="true" outlineLevel="0" collapsed="false">
      <c r="A1044" s="161"/>
      <c r="B1044" s="162"/>
    </row>
    <row r="1045" s="10" customFormat="true" ht="30" hidden="false" customHeight="true" outlineLevel="0" collapsed="false">
      <c r="A1045" s="161"/>
      <c r="B1045" s="161"/>
    </row>
    <row r="1046" s="160" customFormat="true" ht="30" hidden="false" customHeight="true" outlineLevel="0" collapsed="false">
      <c r="A1046" s="161"/>
      <c r="B1046" s="161"/>
      <c r="C1046" s="10"/>
      <c r="D1046" s="10"/>
      <c r="E1046" s="10"/>
      <c r="F1046" s="10"/>
      <c r="G1046" s="10"/>
      <c r="H1046" s="10"/>
      <c r="I1046" s="10"/>
      <c r="J1046" s="10"/>
      <c r="K1046" s="10"/>
      <c r="L1046" s="10"/>
      <c r="M1046" s="10"/>
      <c r="N1046" s="10"/>
      <c r="O1046" s="10"/>
      <c r="P1046" s="10"/>
      <c r="Q1046" s="10"/>
      <c r="R1046" s="10"/>
    </row>
    <row r="1047" s="10" customFormat="true" ht="30" hidden="false" customHeight="true" outlineLevel="0" collapsed="false">
      <c r="A1047" s="161"/>
      <c r="B1047" s="162"/>
      <c r="K1047" s="55"/>
      <c r="L1047" s="55"/>
      <c r="M1047" s="55"/>
      <c r="N1047" s="55"/>
      <c r="O1047" s="55"/>
      <c r="P1047" s="55"/>
    </row>
    <row r="1048" s="10" customFormat="true" ht="30" hidden="false" customHeight="true" outlineLevel="0" collapsed="false">
      <c r="A1048" s="161"/>
      <c r="B1048" s="161"/>
      <c r="K1048" s="55"/>
      <c r="L1048" s="55"/>
      <c r="M1048" s="55"/>
      <c r="N1048" s="55"/>
      <c r="O1048" s="55"/>
      <c r="P1048" s="55"/>
    </row>
    <row r="1049" s="10" customFormat="true" ht="30" hidden="false" customHeight="true" outlineLevel="0" collapsed="false">
      <c r="A1049" s="161"/>
      <c r="B1049" s="161"/>
      <c r="Q1049" s="160"/>
      <c r="R1049" s="160"/>
      <c r="S1049" s="111"/>
      <c r="T1049" s="111"/>
      <c r="U1049" s="111"/>
      <c r="V1049" s="111"/>
      <c r="W1049" s="111"/>
      <c r="X1049" s="111"/>
      <c r="Y1049" s="111"/>
      <c r="Z1049" s="111"/>
      <c r="AA1049" s="111"/>
      <c r="AB1049" s="111"/>
      <c r="AC1049" s="111"/>
      <c r="AD1049" s="111"/>
    </row>
    <row r="1050" s="10" customFormat="true" ht="30" hidden="false" customHeight="true" outlineLevel="0" collapsed="false">
      <c r="A1050" s="161"/>
      <c r="B1050" s="161"/>
      <c r="K1050" s="55"/>
      <c r="L1050" s="55"/>
      <c r="M1050" s="55"/>
      <c r="N1050" s="55"/>
      <c r="O1050" s="55"/>
      <c r="P1050" s="55"/>
    </row>
    <row r="1051" s="10" customFormat="true" ht="30" hidden="false" customHeight="true" outlineLevel="0" collapsed="false">
      <c r="A1051" s="161"/>
      <c r="B1051" s="162"/>
      <c r="K1051" s="55"/>
      <c r="L1051" s="55"/>
      <c r="M1051" s="55"/>
      <c r="N1051" s="55"/>
      <c r="O1051" s="55"/>
      <c r="P1051" s="55"/>
    </row>
    <row r="1052" s="10" customFormat="true" ht="30" hidden="false" customHeight="true" outlineLevel="0" collapsed="false">
      <c r="A1052" s="161"/>
      <c r="B1052" s="162"/>
    </row>
    <row r="1053" s="10" customFormat="true" ht="30" hidden="false" customHeight="true" outlineLevel="0" collapsed="false">
      <c r="A1053" s="161"/>
      <c r="B1053" s="161"/>
      <c r="K1053" s="55"/>
      <c r="L1053" s="55"/>
      <c r="M1053" s="55"/>
      <c r="N1053" s="55"/>
      <c r="O1053" s="55"/>
      <c r="P1053" s="55"/>
      <c r="Q1053" s="111"/>
      <c r="R1053" s="111"/>
    </row>
    <row r="1054" s="10" customFormat="true" ht="30" hidden="false" customHeight="true" outlineLevel="0" collapsed="false">
      <c r="A1054" s="161"/>
      <c r="B1054" s="162"/>
    </row>
    <row r="1055" s="10" customFormat="true" ht="30" hidden="false" customHeight="true" outlineLevel="0" collapsed="false">
      <c r="A1055" s="161"/>
      <c r="B1055" s="162"/>
      <c r="K1055" s="55"/>
      <c r="L1055" s="55"/>
      <c r="M1055" s="55"/>
      <c r="N1055" s="55"/>
      <c r="O1055" s="55"/>
      <c r="P1055" s="55"/>
    </row>
    <row r="1056" s="10" customFormat="true" ht="30" hidden="false" customHeight="true" outlineLevel="0" collapsed="false">
      <c r="A1056" s="161"/>
      <c r="B1056" s="161"/>
      <c r="K1056" s="55"/>
      <c r="L1056" s="55"/>
      <c r="M1056" s="55"/>
      <c r="N1056" s="55"/>
      <c r="O1056" s="55"/>
      <c r="P1056" s="55"/>
    </row>
    <row r="1057" s="10" customFormat="true" ht="30" hidden="false" customHeight="true" outlineLevel="0" collapsed="false">
      <c r="A1057" s="161"/>
      <c r="B1057" s="162"/>
      <c r="K1057" s="55"/>
      <c r="L1057" s="55"/>
      <c r="M1057" s="55"/>
      <c r="N1057" s="55"/>
      <c r="O1057" s="55"/>
      <c r="P1057" s="55"/>
    </row>
    <row r="1058" s="10" customFormat="true" ht="30" hidden="false" customHeight="true" outlineLevel="0" collapsed="false">
      <c r="A1058" s="161"/>
      <c r="B1058" s="161"/>
      <c r="K1058" s="55"/>
      <c r="L1058" s="55"/>
      <c r="M1058" s="55"/>
      <c r="N1058" s="55"/>
      <c r="O1058" s="55"/>
      <c r="P1058" s="55"/>
    </row>
    <row r="1059" s="10" customFormat="true" ht="30" hidden="false" customHeight="true" outlineLevel="0" collapsed="false">
      <c r="A1059" s="161"/>
      <c r="B1059" s="162"/>
      <c r="K1059" s="55"/>
      <c r="L1059" s="55"/>
      <c r="M1059" s="55"/>
      <c r="N1059" s="55"/>
      <c r="O1059" s="55"/>
      <c r="P1059" s="55"/>
      <c r="Q1059" s="160"/>
      <c r="R1059" s="160"/>
    </row>
    <row r="1060" s="10" customFormat="true" ht="30" hidden="false" customHeight="true" outlineLevel="0" collapsed="false">
      <c r="A1060" s="161"/>
      <c r="B1060" s="162"/>
      <c r="K1060" s="55"/>
      <c r="L1060" s="55"/>
      <c r="M1060" s="55"/>
      <c r="N1060" s="55"/>
      <c r="O1060" s="55"/>
      <c r="P1060" s="55"/>
    </row>
    <row r="1061" s="10" customFormat="true" ht="30" hidden="false" customHeight="true" outlineLevel="0" collapsed="false">
      <c r="A1061" s="161"/>
      <c r="B1061" s="162"/>
    </row>
    <row r="1062" s="111" customFormat="true" ht="30" hidden="false" customHeight="true" outlineLevel="0" collapsed="false">
      <c r="A1062" s="161"/>
      <c r="B1062" s="162"/>
      <c r="C1062" s="10"/>
      <c r="D1062" s="10"/>
      <c r="E1062" s="10"/>
      <c r="F1062" s="10"/>
      <c r="G1062" s="10"/>
      <c r="H1062" s="10"/>
      <c r="I1062" s="10"/>
      <c r="J1062" s="10"/>
      <c r="K1062" s="58"/>
      <c r="L1062" s="58"/>
      <c r="M1062" s="58"/>
      <c r="N1062" s="58"/>
      <c r="O1062" s="58"/>
      <c r="P1062" s="58"/>
      <c r="S1062" s="10"/>
      <c r="T1062" s="10"/>
      <c r="U1062" s="10"/>
      <c r="V1062" s="10"/>
      <c r="W1062" s="10"/>
      <c r="X1062" s="10"/>
      <c r="Y1062" s="10"/>
      <c r="Z1062" s="10"/>
      <c r="AA1062" s="10"/>
      <c r="AB1062" s="10"/>
      <c r="AC1062" s="10"/>
      <c r="AD1062" s="10"/>
    </row>
    <row r="1063" s="10" customFormat="true" ht="30" hidden="false" customHeight="true" outlineLevel="0" collapsed="false">
      <c r="A1063" s="161"/>
      <c r="B1063" s="162"/>
    </row>
    <row r="1064" s="10" customFormat="true" ht="30" hidden="false" customHeight="true" outlineLevel="0" collapsed="false">
      <c r="A1064" s="161"/>
      <c r="B1064" s="162"/>
      <c r="K1064" s="55"/>
      <c r="L1064" s="55"/>
      <c r="M1064" s="55"/>
      <c r="N1064" s="55"/>
      <c r="O1064" s="55"/>
      <c r="P1064" s="55"/>
    </row>
    <row r="1065" s="10" customFormat="true" ht="30" hidden="false" customHeight="true" outlineLevel="0" collapsed="false">
      <c r="A1065" s="161"/>
      <c r="B1065" s="161"/>
      <c r="K1065" s="55"/>
      <c r="L1065" s="55"/>
      <c r="M1065" s="55"/>
      <c r="N1065" s="55"/>
      <c r="O1065" s="55"/>
      <c r="P1065" s="55"/>
    </row>
    <row r="1066" s="10" customFormat="true" ht="30" hidden="false" customHeight="true" outlineLevel="0" collapsed="false">
      <c r="A1066" s="161"/>
      <c r="B1066" s="162"/>
    </row>
    <row r="1067" s="10" customFormat="true" ht="30" hidden="false" customHeight="true" outlineLevel="0" collapsed="false">
      <c r="A1067" s="161"/>
      <c r="B1067" s="161"/>
    </row>
    <row r="1068" s="10" customFormat="true" ht="30" hidden="false" customHeight="true" outlineLevel="0" collapsed="false">
      <c r="A1068" s="161"/>
      <c r="B1068" s="162"/>
    </row>
    <row r="1069" s="10" customFormat="true" ht="30" hidden="false" customHeight="true" outlineLevel="0" collapsed="false">
      <c r="A1069" s="161"/>
      <c r="B1069" s="162"/>
    </row>
    <row r="1070" s="10" customFormat="true" ht="30" hidden="false" customHeight="true" outlineLevel="0" collapsed="false">
      <c r="A1070" s="161"/>
      <c r="B1070" s="161"/>
    </row>
    <row r="1071" s="10" customFormat="true" ht="30" hidden="false" customHeight="true" outlineLevel="0" collapsed="false">
      <c r="A1071" s="161"/>
      <c r="B1071" s="161"/>
      <c r="S1071" s="111"/>
      <c r="T1071" s="111"/>
      <c r="U1071" s="111"/>
      <c r="V1071" s="111"/>
      <c r="W1071" s="111"/>
      <c r="X1071" s="111"/>
      <c r="Y1071" s="111"/>
      <c r="Z1071" s="111"/>
      <c r="AA1071" s="111"/>
      <c r="AB1071" s="111"/>
      <c r="AC1071" s="111"/>
      <c r="AD1071" s="111"/>
    </row>
    <row r="1072" s="10" customFormat="true" ht="30" hidden="false" customHeight="true" outlineLevel="0" collapsed="false">
      <c r="A1072" s="161"/>
      <c r="B1072" s="161"/>
    </row>
    <row r="1073" s="10" customFormat="true" ht="30" hidden="false" customHeight="true" outlineLevel="0" collapsed="false">
      <c r="A1073" s="170"/>
      <c r="B1073" s="170"/>
      <c r="K1073" s="55"/>
      <c r="L1073" s="55"/>
      <c r="M1073" s="55"/>
      <c r="N1073" s="55"/>
      <c r="O1073" s="55"/>
      <c r="P1073" s="55"/>
      <c r="Q1073" s="237"/>
      <c r="R1073" s="237"/>
    </row>
    <row r="1074" s="10" customFormat="true" ht="30" hidden="false" customHeight="true" outlineLevel="0" collapsed="false">
      <c r="A1074" s="161"/>
      <c r="B1074" s="161"/>
    </row>
    <row r="1075" s="10" customFormat="true" ht="30" hidden="false" customHeight="true" outlineLevel="0" collapsed="false">
      <c r="A1075" s="161"/>
      <c r="B1075" s="161"/>
    </row>
    <row r="1076" s="10" customFormat="true" ht="30" hidden="false" customHeight="true" outlineLevel="0" collapsed="false">
      <c r="A1076" s="161"/>
      <c r="B1076" s="161"/>
    </row>
    <row r="1077" s="10" customFormat="true" ht="30" hidden="false" customHeight="true" outlineLevel="0" collapsed="false">
      <c r="A1077" s="162"/>
      <c r="B1077" s="162"/>
    </row>
    <row r="1078" s="10" customFormat="true" ht="30" hidden="false" customHeight="true" outlineLevel="0" collapsed="false">
      <c r="A1078" s="161"/>
      <c r="B1078" s="161"/>
    </row>
    <row r="1079" s="10" customFormat="true" ht="30" hidden="false" customHeight="true" outlineLevel="0" collapsed="false">
      <c r="A1079" s="161"/>
      <c r="B1079" s="161"/>
      <c r="K1079" s="160"/>
      <c r="L1079" s="160"/>
      <c r="M1079" s="160"/>
      <c r="N1079" s="160"/>
      <c r="O1079" s="160"/>
      <c r="P1079" s="160"/>
    </row>
    <row r="1080" s="10" customFormat="true" ht="30" hidden="false" customHeight="true" outlineLevel="0" collapsed="false">
      <c r="A1080" s="161"/>
      <c r="B1080" s="161"/>
    </row>
    <row r="1081" s="10" customFormat="true" ht="30" hidden="false" customHeight="true" outlineLevel="0" collapsed="false">
      <c r="A1081" s="161"/>
      <c r="B1081" s="161"/>
    </row>
    <row r="1082" s="10" customFormat="true" ht="30" hidden="false" customHeight="true" outlineLevel="0" collapsed="false">
      <c r="A1082" s="161"/>
      <c r="B1082" s="161"/>
    </row>
    <row r="1083" s="10" customFormat="true" ht="30" hidden="false" customHeight="true" outlineLevel="0" collapsed="false">
      <c r="A1083" s="161"/>
      <c r="B1083" s="161"/>
      <c r="K1083" s="111"/>
      <c r="L1083" s="111"/>
      <c r="M1083" s="111"/>
      <c r="N1083" s="111"/>
      <c r="O1083" s="111"/>
      <c r="P1083" s="111"/>
    </row>
    <row r="1084" s="10" customFormat="true" ht="30" hidden="false" customHeight="true" outlineLevel="0" collapsed="false">
      <c r="A1084" s="161"/>
      <c r="B1084" s="161"/>
    </row>
    <row r="1085" s="10" customFormat="true" ht="30" hidden="false" customHeight="true" outlineLevel="0" collapsed="false">
      <c r="A1085" s="161"/>
      <c r="B1085" s="161"/>
    </row>
    <row r="1086" s="10" customFormat="true" ht="30" hidden="false" customHeight="true" outlineLevel="0" collapsed="false">
      <c r="A1086" s="161"/>
      <c r="B1086" s="161"/>
    </row>
    <row r="1087" s="10" customFormat="true" ht="30" hidden="false" customHeight="true" outlineLevel="0" collapsed="false">
      <c r="A1087" s="152"/>
      <c r="B1087" s="152"/>
    </row>
    <row r="1088" s="10" customFormat="true" ht="30" hidden="false" customHeight="true" outlineLevel="0" collapsed="false">
      <c r="A1088" s="152"/>
      <c r="B1088" s="152"/>
    </row>
    <row r="1089" s="10" customFormat="true" ht="30" hidden="false" customHeight="true" outlineLevel="0" collapsed="false">
      <c r="A1089" s="187"/>
      <c r="B1089" s="187"/>
      <c r="K1089" s="160"/>
      <c r="L1089" s="160"/>
      <c r="M1089" s="160"/>
      <c r="N1089" s="160"/>
      <c r="O1089" s="160"/>
      <c r="P1089" s="160"/>
    </row>
    <row r="1090" s="10" customFormat="true" ht="30" hidden="false" customHeight="true" outlineLevel="0" collapsed="false">
      <c r="A1090" s="170"/>
      <c r="B1090" s="170"/>
    </row>
    <row r="1091" s="10" customFormat="true" ht="30" hidden="false" customHeight="true" outlineLevel="0" collapsed="false">
      <c r="A1091" s="161"/>
      <c r="B1091" s="161"/>
    </row>
    <row r="1092" s="10" customFormat="true" ht="30" hidden="false" customHeight="true" outlineLevel="0" collapsed="false">
      <c r="A1092" s="161"/>
      <c r="B1092" s="161"/>
      <c r="K1092" s="111"/>
      <c r="L1092" s="111"/>
      <c r="M1092" s="111"/>
      <c r="N1092" s="111"/>
      <c r="O1092" s="111"/>
      <c r="P1092" s="111"/>
    </row>
    <row r="1093" s="10" customFormat="true" ht="30" hidden="false" customHeight="true" outlineLevel="0" collapsed="false">
      <c r="A1093" s="161"/>
      <c r="B1093" s="161"/>
    </row>
    <row r="1094" s="10" customFormat="true" ht="30" hidden="false" customHeight="true" outlineLevel="0" collapsed="false">
      <c r="A1094" s="161"/>
      <c r="B1094" s="161"/>
      <c r="K1094" s="8" t="e">
        <f aca="false">#REF!</f>
        <v>#REF!</v>
      </c>
    </row>
    <row r="1095" s="10" customFormat="true" ht="30" hidden="false" customHeight="true" outlineLevel="0" collapsed="false">
      <c r="A1095" s="161"/>
      <c r="B1095" s="161"/>
    </row>
    <row r="1096" s="10" customFormat="true" ht="30" hidden="false" customHeight="true" outlineLevel="0" collapsed="false">
      <c r="A1096" s="185"/>
      <c r="B1096" s="185"/>
    </row>
    <row r="1097" s="10" customFormat="true" ht="30" hidden="false" customHeight="true" outlineLevel="0" collapsed="false">
      <c r="A1097" s="161"/>
      <c r="B1097" s="161"/>
    </row>
    <row r="1098" s="10" customFormat="true" ht="30" hidden="false" customHeight="true" outlineLevel="0" collapsed="false">
      <c r="A1098" s="161"/>
      <c r="B1098" s="161"/>
    </row>
    <row r="1099" s="10" customFormat="true" ht="30" hidden="false" customHeight="true" outlineLevel="0" collapsed="false">
      <c r="A1099" s="161"/>
      <c r="B1099" s="161"/>
    </row>
    <row r="1100" s="10" customFormat="true" ht="30" hidden="false" customHeight="true" outlineLevel="0" collapsed="false">
      <c r="A1100" s="161"/>
      <c r="B1100" s="161"/>
    </row>
    <row r="1101" s="10" customFormat="true" ht="30" hidden="false" customHeight="true" outlineLevel="0" collapsed="false">
      <c r="A1101" s="161"/>
      <c r="B1101" s="161"/>
    </row>
    <row r="1102" s="10" customFormat="true" ht="30" hidden="false" customHeight="true" outlineLevel="0" collapsed="false">
      <c r="A1102" s="161"/>
      <c r="B1102" s="161"/>
    </row>
    <row r="1103" s="10" customFormat="true" ht="30" hidden="false" customHeight="true" outlineLevel="0" collapsed="false">
      <c r="A1103" s="161"/>
      <c r="B1103" s="161"/>
      <c r="I1103" s="111"/>
      <c r="J1103" s="111"/>
      <c r="K1103" s="237"/>
      <c r="L1103" s="237"/>
      <c r="M1103" s="237"/>
      <c r="N1103" s="237"/>
      <c r="O1103" s="237"/>
      <c r="P1103" s="237"/>
    </row>
    <row r="1104" s="10" customFormat="true" ht="30" hidden="false" customHeight="true" outlineLevel="0" collapsed="false">
      <c r="A1104" s="161"/>
      <c r="B1104" s="161"/>
    </row>
    <row r="1105" s="10" customFormat="true" ht="30" hidden="false" customHeight="true" outlineLevel="0" collapsed="false">
      <c r="A1105" s="161"/>
      <c r="B1105" s="161"/>
    </row>
    <row r="1106" s="10" customFormat="true" ht="30" hidden="false" customHeight="true" outlineLevel="0" collapsed="false">
      <c r="A1106" s="161"/>
      <c r="B1106" s="161"/>
    </row>
    <row r="1107" s="160" customFormat="true" ht="30" hidden="false" customHeight="true" outlineLevel="0" collapsed="false">
      <c r="A1107" s="185"/>
      <c r="B1107" s="185"/>
      <c r="C1107" s="111"/>
      <c r="D1107" s="111"/>
      <c r="E1107" s="111"/>
      <c r="F1107" s="111"/>
      <c r="G1107" s="111"/>
      <c r="H1107" s="111"/>
      <c r="I1107" s="10"/>
      <c r="J1107" s="10"/>
      <c r="K1107" s="10"/>
      <c r="L1107" s="10"/>
      <c r="M1107" s="10"/>
      <c r="N1107" s="10"/>
      <c r="O1107" s="10"/>
      <c r="P1107" s="10"/>
      <c r="Q1107" s="10"/>
      <c r="R1107" s="10"/>
    </row>
    <row r="1108" s="10" customFormat="true" ht="30" hidden="false" customHeight="true" outlineLevel="0" collapsed="false">
      <c r="A1108" s="161"/>
      <c r="B1108" s="161"/>
    </row>
    <row r="1109" s="10" customFormat="true" ht="30" hidden="false" customHeight="true" outlineLevel="0" collapsed="false">
      <c r="A1109" s="161"/>
      <c r="B1109" s="161"/>
    </row>
    <row r="1110" s="10" customFormat="true" ht="30" hidden="false" customHeight="true" outlineLevel="0" collapsed="false">
      <c r="A1110" s="161"/>
      <c r="B1110" s="161"/>
    </row>
    <row r="1111" s="10" customFormat="true" ht="30" hidden="false" customHeight="true" outlineLevel="0" collapsed="false">
      <c r="A1111" s="161"/>
      <c r="B1111" s="161"/>
    </row>
    <row r="1112" s="10" customFormat="true" ht="30" hidden="false" customHeight="true" outlineLevel="0" collapsed="false">
      <c r="A1112" s="161"/>
      <c r="B1112" s="161"/>
    </row>
    <row r="1113" s="10" customFormat="true" ht="30" hidden="false" customHeight="true" outlineLevel="0" collapsed="false">
      <c r="A1113" s="161"/>
      <c r="B1113" s="161"/>
    </row>
    <row r="1114" s="10" customFormat="true" ht="30" hidden="false" customHeight="true" outlineLevel="0" collapsed="false">
      <c r="A1114" s="161"/>
      <c r="B1114" s="161"/>
    </row>
    <row r="1115" s="10" customFormat="true" ht="30" hidden="false" customHeight="true" outlineLevel="0" collapsed="false">
      <c r="A1115" s="161"/>
      <c r="B1115" s="161"/>
    </row>
    <row r="1116" s="10" customFormat="true" ht="30" hidden="false" customHeight="true" outlineLevel="0" collapsed="false">
      <c r="A1116" s="161"/>
      <c r="B1116" s="161"/>
    </row>
    <row r="1117" s="10" customFormat="true" ht="30" hidden="false" customHeight="true" outlineLevel="0" collapsed="false">
      <c r="A1117" s="161"/>
      <c r="B1117" s="161"/>
    </row>
    <row r="1118" s="10" customFormat="true" ht="30" hidden="false" customHeight="true" outlineLevel="0" collapsed="false">
      <c r="A1118" s="161"/>
      <c r="B1118" s="161"/>
    </row>
    <row r="1119" s="10" customFormat="true" ht="30" hidden="false" customHeight="true" outlineLevel="0" collapsed="false">
      <c r="A1119" s="161"/>
      <c r="B1119" s="161"/>
    </row>
    <row r="1120" s="160" customFormat="true" ht="30" hidden="false" customHeight="true" outlineLevel="0" collapsed="false">
      <c r="A1120" s="161"/>
      <c r="B1120" s="161"/>
      <c r="C1120" s="10"/>
      <c r="D1120" s="10"/>
      <c r="E1120" s="10"/>
      <c r="F1120" s="10"/>
      <c r="G1120" s="10"/>
      <c r="H1120" s="10"/>
      <c r="I1120" s="10"/>
      <c r="J1120" s="10"/>
      <c r="K1120" s="10"/>
      <c r="L1120" s="10"/>
      <c r="M1120" s="10"/>
      <c r="N1120" s="10"/>
      <c r="O1120" s="10"/>
      <c r="P1120" s="10"/>
      <c r="Q1120" s="10"/>
      <c r="R1120" s="10"/>
    </row>
    <row r="1121" s="10" customFormat="true" ht="42.75" hidden="false" customHeight="true" outlineLevel="0" collapsed="false">
      <c r="A1121" s="161"/>
      <c r="B1121" s="161"/>
    </row>
    <row r="1122" s="10" customFormat="true" ht="38.25" hidden="false" customHeight="true" outlineLevel="0" collapsed="false">
      <c r="A1122" s="161"/>
      <c r="B1122" s="161"/>
    </row>
    <row r="1123" s="10" customFormat="true" ht="32.25" hidden="false" customHeight="true" outlineLevel="0" collapsed="false">
      <c r="A1123" s="161"/>
      <c r="B1123" s="161"/>
    </row>
    <row r="1124" s="10" customFormat="true" ht="30" hidden="false" customHeight="true" outlineLevel="0" collapsed="false">
      <c r="A1124" s="161"/>
      <c r="B1124" s="161"/>
    </row>
    <row r="1125" s="10" customFormat="true" ht="24.95" hidden="false" customHeight="true" outlineLevel="0" collapsed="false">
      <c r="A1125" s="161"/>
      <c r="B1125" s="161"/>
    </row>
    <row r="1126" s="10" customFormat="true" ht="24.95" hidden="false" customHeight="true" outlineLevel="0" collapsed="false">
      <c r="A1126" s="161"/>
      <c r="B1126" s="161"/>
    </row>
    <row r="1127" s="10" customFormat="true" ht="24.95" hidden="false" customHeight="true" outlineLevel="0" collapsed="false">
      <c r="A1127" s="161"/>
      <c r="B1127" s="161"/>
    </row>
    <row r="1128" s="10" customFormat="true" ht="24.95" hidden="false" customHeight="true" outlineLevel="0" collapsed="false">
      <c r="A1128" s="161"/>
      <c r="B1128" s="161"/>
    </row>
    <row r="1129" s="10" customFormat="true" ht="24.95" hidden="false" customHeight="true" outlineLevel="0" collapsed="false">
      <c r="A1129" s="161"/>
      <c r="B1129" s="161"/>
    </row>
    <row r="1130" s="10" customFormat="true" ht="24.95" hidden="false" customHeight="true" outlineLevel="0" collapsed="false">
      <c r="A1130" s="161"/>
      <c r="B1130" s="161"/>
    </row>
    <row r="1131" s="10" customFormat="true" ht="24.95" hidden="false" customHeight="true" outlineLevel="0" collapsed="false">
      <c r="A1131" s="161"/>
      <c r="B1131" s="161"/>
    </row>
    <row r="1132" s="10" customFormat="true" ht="24.95" hidden="false" customHeight="true" outlineLevel="0" collapsed="false">
      <c r="A1132" s="161"/>
      <c r="B1132" s="161"/>
    </row>
    <row r="1133" s="10" customFormat="true" ht="24.95" hidden="false" customHeight="true" outlineLevel="0" collapsed="false">
      <c r="A1133" s="161"/>
      <c r="B1133" s="161"/>
    </row>
    <row r="1134" s="10" customFormat="true" ht="24.95" hidden="false" customHeight="true" outlineLevel="0" collapsed="false">
      <c r="A1134" s="161"/>
      <c r="B1134" s="161"/>
    </row>
    <row r="1135" s="10" customFormat="true" ht="24.95" hidden="false" customHeight="true" outlineLevel="0" collapsed="false">
      <c r="A1135" s="161"/>
      <c r="B1135" s="161"/>
    </row>
    <row r="1136" s="10" customFormat="true" ht="24.95" hidden="false" customHeight="true" outlineLevel="0" collapsed="false">
      <c r="A1136" s="161"/>
      <c r="B1136" s="161"/>
    </row>
    <row r="1137" s="10" customFormat="true" ht="24.95" hidden="false" customHeight="true" outlineLevel="0" collapsed="false">
      <c r="A1137" s="161"/>
      <c r="B1137" s="161"/>
    </row>
    <row r="1138" s="10" customFormat="true" ht="30" hidden="false" customHeight="true" outlineLevel="0" collapsed="false">
      <c r="A1138" s="161"/>
      <c r="B1138" s="161"/>
    </row>
    <row r="1139" s="10" customFormat="true" ht="60" hidden="false" customHeight="true" outlineLevel="0" collapsed="false">
      <c r="A1139" s="161"/>
      <c r="B1139" s="161"/>
    </row>
    <row r="1140" s="10" customFormat="true" ht="24.95" hidden="false" customHeight="true" outlineLevel="0" collapsed="false">
      <c r="A1140" s="161"/>
      <c r="B1140" s="161"/>
    </row>
    <row r="1141" s="10" customFormat="true" ht="24.95" hidden="false" customHeight="true" outlineLevel="0" collapsed="false">
      <c r="A1141" s="161"/>
      <c r="B1141" s="161"/>
    </row>
    <row r="1142" s="10" customFormat="true" ht="24.95" hidden="false" customHeight="true" outlineLevel="0" collapsed="false">
      <c r="A1142" s="161"/>
      <c r="B1142" s="161"/>
    </row>
    <row r="1143" s="10" customFormat="true" ht="24.95" hidden="false" customHeight="true" outlineLevel="0" collapsed="false">
      <c r="A1143" s="161"/>
      <c r="B1143" s="161"/>
    </row>
    <row r="1144" s="10" customFormat="true" ht="24.95" hidden="false" customHeight="true" outlineLevel="0" collapsed="false">
      <c r="A1144" s="161"/>
      <c r="B1144" s="161"/>
    </row>
    <row r="1145" s="10" customFormat="true" ht="24.95" hidden="false" customHeight="true" outlineLevel="0" collapsed="false">
      <c r="A1145" s="161"/>
      <c r="B1145" s="161"/>
    </row>
    <row r="1146" s="10" customFormat="true" ht="20.1" hidden="false" customHeight="true" outlineLevel="0" collapsed="false">
      <c r="A1146" s="161"/>
      <c r="B1146" s="161"/>
    </row>
    <row r="1147" s="10" customFormat="true" ht="20.1" hidden="false" customHeight="true" outlineLevel="0" collapsed="false">
      <c r="A1147" s="161"/>
      <c r="B1147" s="161"/>
    </row>
    <row r="1148" s="10" customFormat="true" ht="20.1" hidden="false" customHeight="true" outlineLevel="0" collapsed="false">
      <c r="A1148" s="161"/>
      <c r="B1148" s="161"/>
    </row>
    <row r="1149" s="10" customFormat="true" ht="20.1" hidden="false" customHeight="true" outlineLevel="0" collapsed="false">
      <c r="A1149" s="161"/>
      <c r="B1149" s="161"/>
    </row>
    <row r="1150" s="10" customFormat="true" ht="20.1" hidden="false" customHeight="true" outlineLevel="0" collapsed="false">
      <c r="A1150" s="161"/>
      <c r="B1150" s="161"/>
    </row>
    <row r="1151" s="10" customFormat="true" ht="20.1" hidden="false" customHeight="true" outlineLevel="0" collapsed="false">
      <c r="A1151" s="161"/>
      <c r="B1151" s="161"/>
    </row>
    <row r="1152" s="10" customFormat="true" ht="45" hidden="false" customHeight="true" outlineLevel="0" collapsed="false">
      <c r="A1152" s="161"/>
      <c r="B1152" s="161"/>
    </row>
    <row r="1153" s="10" customFormat="true" ht="20.1" hidden="false" customHeight="true" outlineLevel="0" collapsed="false">
      <c r="A1153" s="161"/>
      <c r="B1153" s="161"/>
    </row>
    <row r="1154" s="10" customFormat="true" ht="20.1" hidden="false" customHeight="true" outlineLevel="0" collapsed="false">
      <c r="A1154" s="161"/>
      <c r="B1154" s="161"/>
    </row>
    <row r="1155" s="10" customFormat="true" ht="20.1" hidden="false" customHeight="true" outlineLevel="0" collapsed="false">
      <c r="A1155" s="161"/>
      <c r="B1155" s="161"/>
    </row>
    <row r="1156" s="10" customFormat="true" ht="20.1" hidden="false" customHeight="true" outlineLevel="0" collapsed="false">
      <c r="A1156" s="161"/>
      <c r="B1156" s="161"/>
    </row>
    <row r="1157" s="10" customFormat="true" ht="20.1" hidden="false" customHeight="true" outlineLevel="0" collapsed="false">
      <c r="A1157" s="161"/>
      <c r="B1157" s="161"/>
    </row>
    <row r="1158" s="10" customFormat="true" ht="20.1" hidden="false" customHeight="true" outlineLevel="0" collapsed="false">
      <c r="A1158" s="161"/>
      <c r="B1158" s="161"/>
    </row>
    <row r="1159" s="10" customFormat="true" ht="20.1" hidden="false" customHeight="true" outlineLevel="0" collapsed="false">
      <c r="A1159" s="161"/>
      <c r="B1159" s="161"/>
    </row>
    <row r="1160" s="10" customFormat="true" ht="20.1" hidden="false" customHeight="true" outlineLevel="0" collapsed="false">
      <c r="A1160" s="161"/>
      <c r="B1160" s="161"/>
    </row>
    <row r="1161" s="10" customFormat="true" ht="20.1" hidden="false" customHeight="true" outlineLevel="0" collapsed="false">
      <c r="A1161" s="161"/>
      <c r="B1161" s="161"/>
    </row>
    <row r="1162" s="10" customFormat="true" ht="20.1" hidden="false" customHeight="true" outlineLevel="0" collapsed="false">
      <c r="A1162" s="161"/>
      <c r="B1162" s="161"/>
    </row>
    <row r="1163" s="10" customFormat="true" ht="20.1" hidden="false" customHeight="true" outlineLevel="0" collapsed="false">
      <c r="A1163" s="161"/>
      <c r="B1163" s="161"/>
    </row>
    <row r="1164" s="10" customFormat="true" ht="20.1" hidden="false" customHeight="true" outlineLevel="0" collapsed="false">
      <c r="A1164" s="161"/>
      <c r="B1164" s="161"/>
    </row>
    <row r="1165" s="10" customFormat="true" ht="20.1" hidden="false" customHeight="true" outlineLevel="0" collapsed="false">
      <c r="A1165" s="161"/>
      <c r="B1165" s="161"/>
    </row>
    <row r="1166" s="10" customFormat="true" ht="20.1" hidden="false" customHeight="true" outlineLevel="0" collapsed="false">
      <c r="A1166" s="161"/>
      <c r="B1166" s="161"/>
    </row>
    <row r="1167" s="10" customFormat="true" ht="20.1" hidden="false" customHeight="true" outlineLevel="0" collapsed="false">
      <c r="A1167" s="161"/>
      <c r="B1167" s="161"/>
    </row>
    <row r="1168" s="10" customFormat="true" ht="20.1" hidden="false" customHeight="true" outlineLevel="0" collapsed="false">
      <c r="A1168" s="161"/>
      <c r="B1168" s="161"/>
    </row>
    <row r="1169" s="10" customFormat="true" ht="20.1" hidden="false" customHeight="true" outlineLevel="0" collapsed="false">
      <c r="A1169" s="161"/>
      <c r="B1169" s="161"/>
    </row>
    <row r="1170" s="10" customFormat="true" ht="20.1" hidden="false" customHeight="true" outlineLevel="0" collapsed="false">
      <c r="A1170" s="161"/>
      <c r="B1170" s="161"/>
      <c r="K1170" s="8" t="e">
        <f aca="false">#REF!</f>
        <v>#REF!</v>
      </c>
    </row>
    <row r="1171" s="10" customFormat="true" ht="20.1" hidden="false" customHeight="true" outlineLevel="0" collapsed="false">
      <c r="A1171" s="161"/>
      <c r="B1171" s="161"/>
    </row>
    <row r="1172" s="10" customFormat="true" ht="20.1" hidden="false" customHeight="true" outlineLevel="0" collapsed="false">
      <c r="A1172" s="161"/>
      <c r="B1172" s="161"/>
      <c r="K1172" s="8" t="e">
        <f aca="false">#REF!+K132+K212+K285+K367+K437+K531+K609+K695+K776+K865+K934+K1009+K1094+K1170</f>
        <v>#REF!</v>
      </c>
    </row>
    <row r="1173" s="10" customFormat="true" ht="20.1" hidden="false" customHeight="true" outlineLevel="0" collapsed="false">
      <c r="A1173" s="161"/>
      <c r="B1173" s="161"/>
      <c r="K1173" s="8" t="e">
        <f aca="false">K1172/15</f>
        <v>#REF!</v>
      </c>
    </row>
    <row r="1174" s="10" customFormat="true" ht="20.1" hidden="false" customHeight="true" outlineLevel="0" collapsed="false">
      <c r="A1174" s="161"/>
      <c r="B1174" s="161"/>
    </row>
    <row r="1175" s="10" customFormat="true" ht="20.1" hidden="false" customHeight="true" outlineLevel="0" collapsed="false">
      <c r="A1175" s="161"/>
      <c r="B1175" s="161"/>
    </row>
    <row r="1176" s="10" customFormat="true" ht="20.1" hidden="false" customHeight="true" outlineLevel="0" collapsed="false">
      <c r="A1176" s="161"/>
      <c r="B1176" s="161"/>
    </row>
    <row r="1177" s="10" customFormat="true" ht="20.1" hidden="false" customHeight="true" outlineLevel="0" collapsed="false">
      <c r="A1177" s="240"/>
      <c r="B1177" s="240"/>
    </row>
    <row r="1178" s="10" customFormat="true" ht="20.1" hidden="false" customHeight="true" outlineLevel="0" collapsed="false">
      <c r="A1178" s="240"/>
      <c r="B1178" s="240"/>
    </row>
    <row r="1179" s="10" customFormat="true" ht="20.1" hidden="false" customHeight="true" outlineLevel="0" collapsed="false">
      <c r="A1179" s="240"/>
      <c r="B1179" s="240"/>
    </row>
    <row r="1180" s="10" customFormat="true" ht="20.1" hidden="false" customHeight="true" outlineLevel="0" collapsed="false">
      <c r="A1180" s="152"/>
      <c r="B1180" s="152"/>
    </row>
    <row r="1181" s="10" customFormat="true" ht="20.1" hidden="false" customHeight="true" outlineLevel="0" collapsed="false">
      <c r="A1181" s="187"/>
      <c r="B1181" s="187"/>
      <c r="Q1181" s="111"/>
      <c r="R1181" s="111"/>
    </row>
    <row r="1182" s="10" customFormat="true" ht="20.1" hidden="false" customHeight="true" outlineLevel="0" collapsed="false">
      <c r="A1182" s="170"/>
      <c r="B1182" s="170"/>
    </row>
    <row r="1183" s="10" customFormat="true" ht="20.1" hidden="false" customHeight="true" outlineLevel="0" collapsed="false">
      <c r="A1183" s="161"/>
      <c r="B1183" s="161"/>
    </row>
    <row r="1184" s="10" customFormat="true" ht="20.1" hidden="false" customHeight="true" outlineLevel="0" collapsed="false">
      <c r="A1184" s="161"/>
      <c r="B1184" s="161"/>
      <c r="C1184" s="10" t="n">
        <v>100</v>
      </c>
      <c r="D1184" s="10" t="n">
        <v>6.1</v>
      </c>
      <c r="E1184" s="10" t="n">
        <v>10.5</v>
      </c>
      <c r="F1184" s="10" t="n">
        <v>9.8</v>
      </c>
      <c r="G1184" s="10" t="n">
        <v>158</v>
      </c>
    </row>
    <row r="1185" s="10" customFormat="true" ht="20.1" hidden="false" customHeight="true" outlineLevel="0" collapsed="false">
      <c r="A1185" s="161"/>
      <c r="B1185" s="161"/>
    </row>
    <row r="1186" s="10" customFormat="true" ht="20.1" hidden="false" customHeight="true" outlineLevel="0" collapsed="false">
      <c r="A1186" s="161"/>
      <c r="B1186" s="161"/>
    </row>
    <row r="1187" s="10" customFormat="true" ht="20.1" hidden="false" customHeight="true" outlineLevel="0" collapsed="false">
      <c r="A1187" s="161"/>
      <c r="B1187" s="161"/>
    </row>
    <row r="1188" s="10" customFormat="true" ht="20.1" hidden="false" customHeight="true" outlineLevel="0" collapsed="false">
      <c r="A1188" s="161"/>
      <c r="B1188" s="161"/>
    </row>
    <row r="1189" s="10" customFormat="true" ht="20.1" hidden="false" customHeight="true" outlineLevel="0" collapsed="false">
      <c r="A1189" s="161"/>
      <c r="B1189" s="161"/>
    </row>
    <row r="1190" s="10" customFormat="true" ht="20.1" hidden="false" customHeight="true" outlineLevel="0" collapsed="false">
      <c r="A1190" s="161"/>
      <c r="B1190" s="161"/>
    </row>
    <row r="1191" s="10" customFormat="true" ht="20.1" hidden="false" customHeight="true" outlineLevel="0" collapsed="false">
      <c r="A1191" s="161"/>
      <c r="B1191" s="161"/>
    </row>
    <row r="1192" s="10" customFormat="true" ht="20.1" hidden="false" customHeight="true" outlineLevel="0" collapsed="false">
      <c r="A1192" s="161"/>
      <c r="B1192" s="161"/>
    </row>
    <row r="1193" s="10" customFormat="true" ht="20.1" hidden="false" customHeight="true" outlineLevel="0" collapsed="false">
      <c r="A1193" s="161"/>
      <c r="B1193" s="161"/>
    </row>
    <row r="1194" s="10" customFormat="true" ht="20.1" hidden="false" customHeight="true" outlineLevel="0" collapsed="false">
      <c r="A1194" s="161"/>
      <c r="B1194" s="161"/>
    </row>
    <row r="1195" s="10" customFormat="true" ht="20.1" hidden="false" customHeight="true" outlineLevel="0" collapsed="false">
      <c r="A1195" s="161"/>
      <c r="B1195" s="161"/>
    </row>
    <row r="1196" s="10" customFormat="true" ht="20.1" hidden="false" customHeight="true" outlineLevel="0" collapsed="false">
      <c r="A1196" s="161"/>
      <c r="B1196" s="161"/>
    </row>
    <row r="1197" s="10" customFormat="true" ht="20.1" hidden="false" customHeight="true" outlineLevel="0" collapsed="false">
      <c r="A1197" s="161"/>
      <c r="B1197" s="161"/>
    </row>
    <row r="1198" s="10" customFormat="true" ht="20.1" hidden="false" customHeight="true" outlineLevel="0" collapsed="false">
      <c r="A1198" s="161"/>
      <c r="B1198" s="161"/>
    </row>
    <row r="1199" s="10" customFormat="true" ht="20.1" hidden="false" customHeight="true" outlineLevel="0" collapsed="false">
      <c r="A1199" s="161"/>
      <c r="B1199" s="161"/>
    </row>
    <row r="1200" s="10" customFormat="true" ht="20.1" hidden="false" customHeight="true" outlineLevel="0" collapsed="false">
      <c r="A1200" s="161"/>
      <c r="B1200" s="161"/>
    </row>
    <row r="1201" s="10" customFormat="true" ht="20.1" hidden="false" customHeight="true" outlineLevel="0" collapsed="false">
      <c r="A1201" s="161"/>
      <c r="B1201" s="161"/>
    </row>
    <row r="1202" s="10" customFormat="true" ht="20.1" hidden="false" customHeight="true" outlineLevel="0" collapsed="false">
      <c r="A1202" s="161"/>
      <c r="B1202" s="161"/>
    </row>
    <row r="1203" s="10" customFormat="true" ht="20.1" hidden="false" customHeight="true" outlineLevel="0" collapsed="false">
      <c r="A1203" s="161"/>
      <c r="B1203" s="161"/>
    </row>
    <row r="1204" s="10" customFormat="true" ht="20.1" hidden="false" customHeight="true" outlineLevel="0" collapsed="false">
      <c r="A1204" s="161"/>
      <c r="B1204" s="161"/>
    </row>
    <row r="1205" s="10" customFormat="true" ht="20.1" hidden="false" customHeight="true" outlineLevel="0" collapsed="false">
      <c r="A1205" s="161"/>
      <c r="B1205" s="161"/>
    </row>
    <row r="1206" s="10" customFormat="true" ht="20.1" hidden="false" customHeight="true" outlineLevel="0" collapsed="false">
      <c r="A1206" s="161"/>
      <c r="B1206" s="161"/>
    </row>
    <row r="1207" s="10" customFormat="true" ht="20.1" hidden="false" customHeight="true" outlineLevel="0" collapsed="false">
      <c r="A1207" s="161"/>
      <c r="B1207" s="161"/>
    </row>
    <row r="1208" s="10" customFormat="true" ht="20.1" hidden="false" customHeight="true" outlineLevel="0" collapsed="false">
      <c r="A1208" s="161"/>
      <c r="B1208" s="161"/>
    </row>
    <row r="1209" s="10" customFormat="true" ht="20.1" hidden="false" customHeight="true" outlineLevel="0" collapsed="false">
      <c r="A1209" s="161"/>
      <c r="B1209" s="161"/>
    </row>
    <row r="1210" s="10" customFormat="true" ht="20.1" hidden="false" customHeight="true" outlineLevel="0" collapsed="false">
      <c r="A1210" s="161"/>
      <c r="B1210" s="161"/>
    </row>
    <row r="1211" s="10" customFormat="true" ht="20.1" hidden="false" customHeight="true" outlineLevel="0" collapsed="false">
      <c r="A1211" s="161"/>
      <c r="B1211" s="161"/>
      <c r="I1211" s="111"/>
      <c r="J1211" s="111"/>
      <c r="K1211" s="111"/>
      <c r="L1211" s="111"/>
      <c r="M1211" s="111"/>
      <c r="N1211" s="111"/>
      <c r="O1211" s="111"/>
      <c r="P1211" s="111"/>
    </row>
    <row r="1212" s="10" customFormat="true" ht="20.1" hidden="false" customHeight="true" outlineLevel="0" collapsed="false">
      <c r="A1212" s="161"/>
      <c r="B1212" s="161"/>
    </row>
    <row r="1213" s="10" customFormat="true" ht="20.1" hidden="false" customHeight="true" outlineLevel="0" collapsed="false">
      <c r="A1213" s="161"/>
      <c r="B1213" s="161"/>
    </row>
    <row r="1214" s="10" customFormat="true" ht="20.1" hidden="false" customHeight="true" outlineLevel="0" collapsed="false">
      <c r="A1214" s="161"/>
      <c r="B1214" s="161"/>
      <c r="Q1214" s="160"/>
      <c r="R1214" s="160"/>
    </row>
    <row r="1215" s="10" customFormat="true" ht="20.1" hidden="false" customHeight="true" outlineLevel="0" collapsed="false">
      <c r="A1215" s="185"/>
      <c r="B1215" s="185"/>
      <c r="C1215" s="111"/>
      <c r="D1215" s="111"/>
      <c r="E1215" s="111"/>
      <c r="F1215" s="111"/>
      <c r="G1215" s="111"/>
      <c r="H1215" s="111"/>
    </row>
    <row r="1216" s="10" customFormat="true" ht="20.1" hidden="false" customHeight="true" outlineLevel="0" collapsed="false">
      <c r="A1216" s="161"/>
      <c r="B1216" s="161"/>
    </row>
    <row r="1217" s="10" customFormat="true" ht="20.1" hidden="false" customHeight="true" outlineLevel="0" collapsed="false">
      <c r="A1217" s="161"/>
      <c r="B1217" s="161"/>
    </row>
    <row r="1218" s="10" customFormat="true" ht="20.1" hidden="false" customHeight="true" outlineLevel="0" collapsed="false">
      <c r="A1218" s="161"/>
      <c r="B1218" s="161"/>
    </row>
    <row r="1219" s="10" customFormat="true" ht="20.1" hidden="false" customHeight="true" outlineLevel="0" collapsed="false">
      <c r="A1219" s="161"/>
      <c r="B1219" s="161"/>
    </row>
    <row r="1220" s="10" customFormat="true" ht="20.1" hidden="false" customHeight="true" outlineLevel="0" collapsed="false">
      <c r="A1220" s="161"/>
      <c r="B1220" s="161"/>
    </row>
    <row r="1221" s="10" customFormat="true" ht="20.1" hidden="false" customHeight="true" outlineLevel="0" collapsed="false">
      <c r="A1221" s="161"/>
      <c r="B1221" s="161"/>
    </row>
    <row r="1222" s="10" customFormat="true" ht="20.1" hidden="false" customHeight="true" outlineLevel="0" collapsed="false">
      <c r="A1222" s="161"/>
      <c r="B1222" s="161"/>
    </row>
    <row r="1223" s="10" customFormat="true" ht="20.1" hidden="false" customHeight="true" outlineLevel="0" collapsed="false">
      <c r="A1223" s="161"/>
      <c r="B1223" s="161"/>
    </row>
    <row r="1224" s="10" customFormat="true" ht="20.1" hidden="false" customHeight="true" outlineLevel="0" collapsed="false">
      <c r="A1224" s="161"/>
      <c r="B1224" s="161"/>
    </row>
    <row r="1225" s="10" customFormat="true" ht="20.1" hidden="false" customHeight="true" outlineLevel="0" collapsed="false">
      <c r="A1225" s="161"/>
      <c r="B1225" s="161"/>
      <c r="Q1225" s="111"/>
      <c r="R1225" s="111"/>
    </row>
    <row r="1226" s="10" customFormat="true" ht="20.1" hidden="false" customHeight="true" outlineLevel="0" collapsed="false">
      <c r="A1226" s="161"/>
      <c r="B1226" s="161"/>
    </row>
    <row r="1227" s="10" customFormat="true" ht="20.1" hidden="false" customHeight="true" outlineLevel="0" collapsed="false">
      <c r="A1227" s="161"/>
      <c r="B1227" s="161"/>
    </row>
    <row r="1228" s="10" customFormat="true" ht="20.1" hidden="false" customHeight="true" outlineLevel="0" collapsed="false">
      <c r="A1228" s="161"/>
      <c r="B1228" s="161"/>
    </row>
    <row r="1229" s="10" customFormat="true" ht="20.1" hidden="false" customHeight="true" outlineLevel="0" collapsed="false">
      <c r="A1229" s="161"/>
      <c r="B1229" s="161"/>
    </row>
    <row r="1230" s="10" customFormat="true" ht="20.1" hidden="false" customHeight="true" outlineLevel="0" collapsed="false">
      <c r="A1230" s="161"/>
      <c r="B1230" s="161"/>
    </row>
    <row r="1231" s="10" customFormat="true" ht="20.1" hidden="false" customHeight="true" outlineLevel="0" collapsed="false">
      <c r="A1231" s="161"/>
      <c r="B1231" s="161"/>
    </row>
    <row r="1232" s="10" customFormat="true" ht="20.1" hidden="false" customHeight="true" outlineLevel="0" collapsed="false">
      <c r="A1232" s="161"/>
      <c r="B1232" s="161"/>
    </row>
    <row r="1233" s="10" customFormat="true" ht="20.1" hidden="false" customHeight="true" outlineLevel="0" collapsed="false">
      <c r="A1233" s="161"/>
      <c r="B1233" s="161"/>
      <c r="Q1233" s="111"/>
      <c r="R1233" s="111"/>
    </row>
    <row r="1234" s="10" customFormat="true" ht="20.1" hidden="false" customHeight="true" outlineLevel="0" collapsed="false">
      <c r="A1234" s="161"/>
      <c r="B1234" s="161"/>
    </row>
    <row r="1235" s="10" customFormat="true" ht="20.1" hidden="false" customHeight="true" outlineLevel="0" collapsed="false">
      <c r="A1235" s="161"/>
      <c r="B1235" s="161"/>
    </row>
    <row r="1236" s="10" customFormat="true" ht="20.1" hidden="false" customHeight="true" outlineLevel="0" collapsed="false">
      <c r="A1236" s="161"/>
      <c r="B1236" s="161"/>
    </row>
    <row r="1237" s="10" customFormat="true" ht="20.1" hidden="false" customHeight="true" outlineLevel="0" collapsed="false">
      <c r="A1237" s="161"/>
      <c r="B1237" s="161"/>
    </row>
    <row r="1238" s="10" customFormat="true" ht="20.1" hidden="false" customHeight="true" outlineLevel="0" collapsed="false">
      <c r="A1238" s="161"/>
      <c r="B1238" s="161"/>
    </row>
    <row r="1239" s="10" customFormat="true" ht="20.1" hidden="false" customHeight="true" outlineLevel="0" collapsed="false">
      <c r="A1239" s="161"/>
      <c r="B1239" s="161"/>
    </row>
    <row r="1240" s="10" customFormat="true" ht="20.1" hidden="false" customHeight="true" outlineLevel="0" collapsed="false">
      <c r="A1240" s="161"/>
      <c r="B1240" s="161"/>
    </row>
    <row r="1241" s="10" customFormat="true" ht="20.1" hidden="false" customHeight="true" outlineLevel="0" collapsed="false">
      <c r="A1241" s="161"/>
      <c r="B1241" s="161"/>
    </row>
    <row r="1242" s="10" customFormat="true" ht="20.1" hidden="false" customHeight="true" outlineLevel="0" collapsed="false">
      <c r="A1242" s="161"/>
      <c r="B1242" s="161"/>
    </row>
    <row r="1243" s="10" customFormat="true" ht="20.1" hidden="false" customHeight="true" outlineLevel="0" collapsed="false">
      <c r="A1243" s="161"/>
      <c r="B1243" s="161"/>
    </row>
    <row r="1244" s="10" customFormat="true" ht="20.1" hidden="false" customHeight="true" outlineLevel="0" collapsed="false">
      <c r="A1244" s="161"/>
      <c r="B1244" s="161"/>
      <c r="K1244" s="160"/>
      <c r="L1244" s="160"/>
      <c r="M1244" s="160"/>
      <c r="N1244" s="160"/>
      <c r="O1244" s="160"/>
      <c r="P1244" s="160"/>
    </row>
    <row r="1245" s="10" customFormat="true" ht="20.1" hidden="false" customHeight="true" outlineLevel="0" collapsed="false">
      <c r="A1245" s="161"/>
      <c r="B1245" s="161"/>
    </row>
    <row r="1246" s="10" customFormat="true" ht="20.1" hidden="false" customHeight="true" outlineLevel="0" collapsed="false">
      <c r="A1246" s="161"/>
      <c r="B1246" s="161"/>
    </row>
    <row r="1247" s="10" customFormat="true" ht="20.1" hidden="false" customHeight="true" outlineLevel="0" collapsed="false">
      <c r="A1247" s="161"/>
      <c r="B1247" s="161"/>
    </row>
    <row r="1248" s="10" customFormat="true" ht="20.1" hidden="false" customHeight="true" outlineLevel="0" collapsed="false">
      <c r="A1248" s="212"/>
      <c r="B1248" s="212"/>
    </row>
    <row r="1249" s="10" customFormat="true" ht="20.1" hidden="false" customHeight="true" outlineLevel="0" collapsed="false">
      <c r="A1249" s="161"/>
      <c r="B1249" s="161"/>
    </row>
    <row r="1250" s="10" customFormat="true" ht="20.1" hidden="false" customHeight="true" outlineLevel="0" collapsed="false">
      <c r="A1250" s="161"/>
      <c r="B1250" s="161"/>
    </row>
    <row r="1251" s="10" customFormat="true" ht="20.1" hidden="false" customHeight="true" outlineLevel="0" collapsed="false">
      <c r="A1251" s="161"/>
      <c r="B1251" s="161"/>
    </row>
    <row r="1252" s="10" customFormat="true" ht="20.1" hidden="false" customHeight="true" outlineLevel="0" collapsed="false">
      <c r="A1252" s="161"/>
      <c r="B1252" s="161"/>
    </row>
    <row r="1253" s="10" customFormat="true" ht="20.1" hidden="false" customHeight="true" outlineLevel="0" collapsed="false">
      <c r="A1253" s="161"/>
      <c r="B1253" s="161"/>
    </row>
    <row r="1254" s="10" customFormat="true" ht="20.1" hidden="false" customHeight="true" outlineLevel="0" collapsed="false">
      <c r="A1254" s="161"/>
      <c r="B1254" s="161"/>
    </row>
    <row r="1255" s="10" customFormat="true" ht="20.1" hidden="false" customHeight="true" outlineLevel="0" collapsed="false">
      <c r="A1255" s="161"/>
      <c r="B1255" s="161"/>
      <c r="I1255" s="111"/>
      <c r="J1255" s="111"/>
      <c r="K1255" s="111"/>
      <c r="L1255" s="111"/>
      <c r="M1255" s="111"/>
      <c r="N1255" s="111"/>
      <c r="O1255" s="111"/>
      <c r="P1255" s="111"/>
    </row>
    <row r="1256" s="10" customFormat="true" ht="20.1" hidden="false" customHeight="true" outlineLevel="0" collapsed="false">
      <c r="A1256" s="161"/>
      <c r="B1256" s="161"/>
    </row>
    <row r="1257" s="10" customFormat="true" ht="20.1" hidden="false" customHeight="true" outlineLevel="0" collapsed="false">
      <c r="A1257" s="161"/>
      <c r="B1257" s="161"/>
    </row>
    <row r="1258" s="10" customFormat="true" ht="20.1" hidden="false" customHeight="true" outlineLevel="0" collapsed="false">
      <c r="A1258" s="161"/>
      <c r="B1258" s="161"/>
    </row>
    <row r="1259" s="10" customFormat="true" ht="20.1" hidden="false" customHeight="true" outlineLevel="0" collapsed="false">
      <c r="A1259" s="185"/>
      <c r="B1259" s="185"/>
      <c r="C1259" s="111"/>
      <c r="D1259" s="111"/>
      <c r="E1259" s="111"/>
      <c r="F1259" s="111"/>
      <c r="G1259" s="111"/>
      <c r="H1259" s="111"/>
    </row>
    <row r="1260" s="10" customFormat="true" ht="20.1" hidden="false" customHeight="true" outlineLevel="0" collapsed="false">
      <c r="A1260" s="161"/>
      <c r="B1260" s="161"/>
    </row>
    <row r="1261" s="10" customFormat="true" ht="20.1" hidden="false" customHeight="true" outlineLevel="0" collapsed="false">
      <c r="A1261" s="161"/>
      <c r="B1261" s="161"/>
    </row>
    <row r="1262" s="10" customFormat="true" ht="20.1" hidden="false" customHeight="true" outlineLevel="0" collapsed="false">
      <c r="A1262" s="241"/>
      <c r="B1262" s="241"/>
    </row>
    <row r="1263" s="10" customFormat="true" ht="20.1" hidden="false" customHeight="true" outlineLevel="0" collapsed="false">
      <c r="A1263" s="241"/>
      <c r="B1263" s="241"/>
      <c r="I1263" s="111"/>
      <c r="J1263" s="111"/>
      <c r="K1263" s="111"/>
      <c r="L1263" s="111"/>
      <c r="M1263" s="111"/>
      <c r="N1263" s="111"/>
      <c r="O1263" s="111"/>
      <c r="P1263" s="111"/>
    </row>
    <row r="1264" s="10" customFormat="true" ht="20.1" hidden="false" customHeight="true" outlineLevel="0" collapsed="false">
      <c r="A1264" s="226"/>
      <c r="B1264" s="226"/>
    </row>
    <row r="1265" s="10" customFormat="true" ht="20.1" hidden="false" customHeight="true" outlineLevel="0" collapsed="false">
      <c r="A1265" s="226"/>
      <c r="B1265" s="226"/>
    </row>
    <row r="1266" s="10" customFormat="true" ht="20.1" hidden="false" customHeight="true" outlineLevel="0" collapsed="false">
      <c r="A1266" s="236"/>
      <c r="B1266" s="236"/>
    </row>
    <row r="1267" s="10" customFormat="true" ht="20.1" hidden="false" customHeight="true" outlineLevel="0" collapsed="false">
      <c r="A1267" s="201"/>
      <c r="B1267" s="201"/>
      <c r="C1267" s="111"/>
      <c r="D1267" s="111"/>
      <c r="E1267" s="111"/>
      <c r="F1267" s="111"/>
      <c r="G1267" s="111"/>
      <c r="H1267" s="111"/>
      <c r="Q1267" s="8"/>
      <c r="R1267" s="8"/>
    </row>
    <row r="1268" s="10" customFormat="true" ht="20.1" hidden="false" customHeight="true" outlineLevel="0" collapsed="false">
      <c r="A1268" s="161"/>
      <c r="B1268" s="161"/>
      <c r="Q1268" s="8"/>
      <c r="R1268" s="8"/>
    </row>
    <row r="1269" s="10" customFormat="true" ht="20.1" hidden="false" customHeight="true" outlineLevel="0" collapsed="false">
      <c r="A1269" s="161"/>
      <c r="B1269" s="161"/>
      <c r="Q1269" s="8"/>
      <c r="R1269" s="8"/>
    </row>
    <row r="1270" s="10" customFormat="true" ht="20.1" hidden="false" customHeight="true" outlineLevel="0" collapsed="false">
      <c r="A1270" s="161"/>
      <c r="B1270" s="161"/>
      <c r="Q1270" s="8"/>
      <c r="R1270" s="8"/>
    </row>
    <row r="1271" s="10" customFormat="true" ht="20.1" hidden="false" customHeight="true" outlineLevel="0" collapsed="false">
      <c r="A1271" s="161"/>
      <c r="B1271" s="161"/>
      <c r="Q1271" s="8"/>
      <c r="R1271" s="8"/>
    </row>
    <row r="1272" s="10" customFormat="true" ht="20.1" hidden="false" customHeight="true" outlineLevel="0" collapsed="false">
      <c r="A1272" s="161"/>
      <c r="B1272" s="161"/>
      <c r="Q1272" s="8"/>
      <c r="R1272" s="8"/>
    </row>
    <row r="1273" s="10" customFormat="true" ht="20.1" hidden="false" customHeight="true" outlineLevel="0" collapsed="false">
      <c r="A1273" s="161"/>
      <c r="B1273" s="161"/>
      <c r="Q1273" s="8"/>
      <c r="R1273" s="8"/>
    </row>
    <row r="1274" s="10" customFormat="true" ht="20.1" hidden="false" customHeight="true" outlineLevel="0" collapsed="false">
      <c r="A1274" s="161"/>
      <c r="B1274" s="161"/>
      <c r="Q1274" s="8"/>
      <c r="R1274" s="8"/>
    </row>
    <row r="1275" s="10" customFormat="true" ht="20.1" hidden="false" customHeight="true" outlineLevel="0" collapsed="false">
      <c r="A1275" s="161"/>
      <c r="B1275" s="161"/>
      <c r="Q1275" s="8"/>
      <c r="R1275" s="8"/>
    </row>
    <row r="1276" s="10" customFormat="true" ht="20.1" hidden="false" customHeight="true" outlineLevel="0" collapsed="false">
      <c r="A1276" s="161"/>
      <c r="B1276" s="161"/>
      <c r="Q1276" s="8"/>
      <c r="R1276" s="8"/>
    </row>
    <row r="1277" s="10" customFormat="true" ht="20.1" hidden="false" customHeight="true" outlineLevel="0" collapsed="false">
      <c r="A1277" s="161"/>
      <c r="B1277" s="161"/>
      <c r="Q1277" s="8"/>
      <c r="R1277" s="8"/>
    </row>
    <row r="1278" s="10" customFormat="true" ht="20.1" hidden="false" customHeight="true" outlineLevel="0" collapsed="false">
      <c r="A1278" s="161"/>
      <c r="B1278" s="161"/>
      <c r="Q1278" s="8"/>
      <c r="R1278" s="8"/>
    </row>
    <row r="1279" s="10" customFormat="true" ht="20.1" hidden="false" customHeight="true" outlineLevel="0" collapsed="false">
      <c r="A1279" s="161"/>
      <c r="B1279" s="161"/>
      <c r="Q1279" s="8"/>
      <c r="R1279" s="8"/>
    </row>
    <row r="1280" s="10" customFormat="true" ht="20.1" hidden="false" customHeight="true" outlineLevel="0" collapsed="false">
      <c r="A1280" s="161"/>
      <c r="B1280" s="161"/>
      <c r="Q1280" s="8"/>
      <c r="R1280" s="8"/>
    </row>
    <row r="1281" s="10" customFormat="true" ht="20.1" hidden="false" customHeight="true" outlineLevel="0" collapsed="false">
      <c r="A1281" s="161"/>
      <c r="B1281" s="161"/>
      <c r="Q1281" s="8"/>
      <c r="R1281" s="8"/>
    </row>
    <row r="1282" s="10" customFormat="true" ht="20.1" hidden="false" customHeight="true" outlineLevel="0" collapsed="false">
      <c r="A1282" s="161"/>
      <c r="B1282" s="161"/>
      <c r="Q1282" s="8"/>
      <c r="R1282" s="8"/>
    </row>
    <row r="1283" s="10" customFormat="true" ht="20.1" hidden="false" customHeight="true" outlineLevel="0" collapsed="false">
      <c r="A1283" s="161"/>
      <c r="B1283" s="161"/>
      <c r="Q1283" s="8"/>
      <c r="R1283" s="8"/>
    </row>
    <row r="1284" s="10" customFormat="true" ht="20.1" hidden="false" customHeight="true" outlineLevel="0" collapsed="false">
      <c r="A1284" s="161"/>
      <c r="B1284" s="161"/>
      <c r="Q1284" s="8"/>
      <c r="R1284" s="8"/>
    </row>
    <row r="1285" s="10" customFormat="true" ht="20.1" hidden="false" customHeight="true" outlineLevel="0" collapsed="false">
      <c r="A1285" s="161"/>
      <c r="B1285" s="161"/>
      <c r="Q1285" s="8"/>
      <c r="R1285" s="8"/>
    </row>
    <row r="1286" s="10" customFormat="true" ht="20.1" hidden="false" customHeight="true" outlineLevel="0" collapsed="false">
      <c r="A1286" s="161"/>
      <c r="B1286" s="161"/>
      <c r="Q1286" s="8"/>
      <c r="R1286" s="8"/>
    </row>
    <row r="1287" s="10" customFormat="true" ht="20.1" hidden="false" customHeight="true" outlineLevel="0" collapsed="false">
      <c r="A1287" s="161"/>
      <c r="B1287" s="161"/>
      <c r="Q1287" s="8"/>
      <c r="R1287" s="8"/>
    </row>
    <row r="1288" s="10" customFormat="true" ht="20.1" hidden="false" customHeight="true" outlineLevel="0" collapsed="false">
      <c r="A1288" s="161"/>
      <c r="B1288" s="161"/>
      <c r="Q1288" s="8"/>
      <c r="R1288" s="8"/>
    </row>
    <row r="1289" s="10" customFormat="true" ht="20.1" hidden="false" customHeight="true" outlineLevel="0" collapsed="false">
      <c r="A1289" s="161"/>
      <c r="B1289" s="161"/>
      <c r="Q1289" s="8"/>
      <c r="R1289" s="8"/>
    </row>
    <row r="1290" s="10" customFormat="true" ht="20.1" hidden="false" customHeight="true" outlineLevel="0" collapsed="false">
      <c r="A1290" s="161"/>
      <c r="B1290" s="161"/>
      <c r="Q1290" s="8"/>
      <c r="R1290" s="8"/>
    </row>
    <row r="1291" s="10" customFormat="true" ht="20.1" hidden="false" customHeight="true" outlineLevel="0" collapsed="false">
      <c r="A1291" s="161"/>
      <c r="B1291" s="161"/>
      <c r="Q1291" s="8"/>
      <c r="R1291" s="8"/>
    </row>
    <row r="1292" s="10" customFormat="true" ht="20.1" hidden="false" customHeight="true" outlineLevel="0" collapsed="false">
      <c r="A1292" s="161"/>
      <c r="B1292" s="161"/>
      <c r="Q1292" s="8"/>
      <c r="R1292" s="8"/>
    </row>
    <row r="1293" s="10" customFormat="true" ht="20.1" hidden="false" customHeight="true" outlineLevel="0" collapsed="false">
      <c r="A1293" s="161"/>
      <c r="B1293" s="161"/>
      <c r="Q1293" s="8"/>
      <c r="R1293" s="8"/>
    </row>
    <row r="1294" s="10" customFormat="true" ht="20.1" hidden="false" customHeight="true" outlineLevel="0" collapsed="false">
      <c r="A1294" s="161"/>
      <c r="B1294" s="161"/>
      <c r="Q1294" s="8"/>
      <c r="R1294" s="8"/>
    </row>
    <row r="1295" s="10" customFormat="true" ht="20.1" hidden="false" customHeight="true" outlineLevel="0" collapsed="false">
      <c r="A1295" s="161"/>
      <c r="B1295" s="161"/>
      <c r="Q1295" s="8"/>
      <c r="R1295" s="8"/>
    </row>
    <row r="1296" s="10" customFormat="true" ht="20.1" hidden="false" customHeight="true" outlineLevel="0" collapsed="false">
      <c r="A1296" s="161"/>
      <c r="B1296" s="161"/>
      <c r="Q1296" s="8"/>
      <c r="R1296" s="8"/>
    </row>
    <row r="1297" customFormat="false" ht="20.1" hidden="false" customHeight="true" outlineLevel="0" collapsed="false">
      <c r="A1297" s="161"/>
      <c r="B1297" s="161"/>
      <c r="C1297" s="10"/>
      <c r="D1297" s="10"/>
      <c r="E1297" s="10"/>
      <c r="F1297" s="10"/>
      <c r="G1297" s="10"/>
      <c r="H1297" s="10"/>
    </row>
    <row r="1298" customFormat="false" ht="20.1" hidden="false" customHeight="true" outlineLevel="0" collapsed="false">
      <c r="A1298" s="161"/>
      <c r="B1298" s="161"/>
      <c r="C1298" s="10"/>
      <c r="D1298" s="10"/>
      <c r="E1298" s="10"/>
      <c r="F1298" s="10"/>
      <c r="G1298" s="10"/>
      <c r="H1298" s="10"/>
    </row>
    <row r="1299" customFormat="false" ht="20.1" hidden="false" customHeight="true" outlineLevel="0" collapsed="false">
      <c r="A1299" s="161"/>
      <c r="B1299" s="161"/>
      <c r="C1299" s="10"/>
      <c r="D1299" s="10"/>
      <c r="E1299" s="10"/>
      <c r="F1299" s="10"/>
      <c r="G1299" s="10"/>
      <c r="H1299" s="10"/>
    </row>
    <row r="1300" customFormat="false" ht="20.1" hidden="false" customHeight="true" outlineLevel="0" collapsed="false">
      <c r="A1300" s="161"/>
      <c r="B1300" s="161"/>
      <c r="C1300" s="10"/>
      <c r="D1300" s="10"/>
      <c r="E1300" s="10"/>
      <c r="F1300" s="10"/>
      <c r="G1300" s="10"/>
      <c r="H1300" s="10"/>
    </row>
  </sheetData>
  <autoFilter ref="A1:A83"/>
  <mergeCells count="33">
    <mergeCell ref="A1:R1"/>
    <mergeCell ref="A2:R2"/>
    <mergeCell ref="A3:R3"/>
    <mergeCell ref="A4:A5"/>
    <mergeCell ref="B4:B5"/>
    <mergeCell ref="C4:C5"/>
    <mergeCell ref="D4:H4"/>
    <mergeCell ref="K4:N4"/>
    <mergeCell ref="O4:R4"/>
    <mergeCell ref="A6:D6"/>
    <mergeCell ref="A7:C7"/>
    <mergeCell ref="A8:C8"/>
    <mergeCell ref="A15:C15"/>
    <mergeCell ref="A18:C18"/>
    <mergeCell ref="A22:C22"/>
    <mergeCell ref="A23:C23"/>
    <mergeCell ref="A24:D24"/>
    <mergeCell ref="A25:C25"/>
    <mergeCell ref="A26:C26"/>
    <mergeCell ref="A35:C35"/>
    <mergeCell ref="A41:C41"/>
    <mergeCell ref="A49:R49"/>
    <mergeCell ref="A50:C50"/>
    <mergeCell ref="A51:C51"/>
    <mergeCell ref="A55:C55"/>
    <mergeCell ref="A57:C57"/>
    <mergeCell ref="A65:C65"/>
    <mergeCell ref="A66:C66"/>
    <mergeCell ref="A67:D67"/>
    <mergeCell ref="A70:C70"/>
    <mergeCell ref="A82:R82"/>
    <mergeCell ref="A83:C83"/>
    <mergeCell ref="K683:M683"/>
  </mergeCells>
  <printOptions headings="false" gridLines="false" gridLinesSet="true" horizontalCentered="true" verticalCentered="false"/>
  <pageMargins left="0.196527777777778" right="0.196527777777778" top="0.0520833333333333" bottom="0.03125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AO65538"/>
  <sheetViews>
    <sheetView showFormulas="false" showGridLines="true" showRowColHeaders="true" showZeros="true" rightToLeft="false" tabSelected="false" showOutlineSymbols="true" defaultGridColor="true" view="pageBreakPreview" topLeftCell="A70" colorId="64" zoomScale="100" zoomScaleNormal="100" zoomScalePageLayoutView="100" workbookViewId="0">
      <selection pane="topLeft" activeCell="I82" activeCellId="0" sqref="I82"/>
    </sheetView>
  </sheetViews>
  <sheetFormatPr defaultRowHeight="20.1" zeroHeight="false" outlineLevelRow="0" outlineLevelCol="1"/>
  <cols>
    <col collapsed="false" customWidth="true" hidden="false" outlineLevel="0" max="1" min="1" style="1" width="27.5"/>
    <col collapsed="false" customWidth="true" hidden="false" outlineLevel="0" max="2" min="2" style="2" width="6.67"/>
    <col collapsed="false" customWidth="true" hidden="false" outlineLevel="0" max="3" min="3" style="3" width="5.96"/>
    <col collapsed="false" customWidth="true" hidden="false" outlineLevel="0" max="4" min="4" style="4" width="7.36"/>
    <col collapsed="false" customWidth="true" hidden="false" outlineLevel="0" max="5" min="5" style="5" width="5.83"/>
    <col collapsed="false" customWidth="true" hidden="false" outlineLevel="0" max="6" min="6" style="6" width="6.67"/>
    <col collapsed="false" customWidth="true" hidden="false" outlineLevel="0" max="7" min="7" style="6" width="6.39"/>
    <col collapsed="false" customWidth="true" hidden="false" outlineLevel="0" max="8" min="8" style="6" width="8.19"/>
    <col collapsed="false" customWidth="true" hidden="false" outlineLevel="1" max="9" min="9" style="7" width="8.21"/>
    <col collapsed="false" customWidth="true" hidden="false" outlineLevel="1" max="10" min="10" style="7" width="8.06"/>
    <col collapsed="false" customWidth="true" hidden="false" outlineLevel="0" max="11" min="11" style="5" width="5.96"/>
    <col collapsed="false" customWidth="true" hidden="false" outlineLevel="0" max="12" min="12" style="8" width="6.39"/>
    <col collapsed="false" customWidth="true" hidden="false" outlineLevel="0" max="14" min="13" style="8" width="6.11"/>
    <col collapsed="false" customWidth="true" hidden="false" outlineLevel="0" max="15" min="15" style="9" width="6.23"/>
    <col collapsed="false" customWidth="true" hidden="false" outlineLevel="0" max="16" min="16" style="9" width="8.79"/>
    <col collapsed="false" customWidth="true" hidden="false" outlineLevel="0" max="17" min="17" style="8" width="7.49"/>
    <col collapsed="false" customWidth="true" hidden="false" outlineLevel="0" max="18" min="18" style="8" width="6.64"/>
    <col collapsed="false" customWidth="true" hidden="false" outlineLevel="0" max="20" min="19" style="10" width="2.92"/>
    <col collapsed="false" customWidth="true" hidden="true" outlineLevel="0" max="28" min="21" style="10" width="9.07"/>
    <col collapsed="false" customWidth="true" hidden="false" outlineLevel="0" max="29" min="29" style="10" width="9.48"/>
    <col collapsed="false" customWidth="true" hidden="false" outlineLevel="0" max="257" min="30" style="10" width="9.07"/>
    <col collapsed="false" customWidth="true" hidden="false" outlineLevel="0" max="1025" min="258" style="0" width="9.07"/>
  </cols>
  <sheetData>
    <row r="1" customFormat="false" ht="26.1" hidden="false" customHeight="true" outlineLevel="0" collapsed="false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</row>
    <row r="2" customFormat="false" ht="26.1" hidden="false" customHeight="true" outlineLevel="0" collapsed="false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</row>
    <row r="3" customFormat="false" ht="26.1" hidden="false" customHeight="true" outlineLevel="0" collapsed="false">
      <c r="A3" s="12" t="s">
        <v>122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73"/>
      <c r="T3" s="173"/>
    </row>
    <row r="4" customFormat="false" ht="26.1" hidden="false" customHeight="true" outlineLevel="0" collapsed="false">
      <c r="A4" s="13" t="s">
        <v>3</v>
      </c>
      <c r="B4" s="14" t="s">
        <v>4</v>
      </c>
      <c r="C4" s="14" t="s">
        <v>5</v>
      </c>
      <c r="D4" s="14" t="s">
        <v>6</v>
      </c>
      <c r="E4" s="14"/>
      <c r="F4" s="14"/>
      <c r="G4" s="14"/>
      <c r="H4" s="14"/>
      <c r="I4" s="15"/>
      <c r="J4" s="15"/>
      <c r="K4" s="16" t="s">
        <v>7</v>
      </c>
      <c r="L4" s="16"/>
      <c r="M4" s="16"/>
      <c r="N4" s="16"/>
      <c r="O4" s="16" t="s">
        <v>8</v>
      </c>
      <c r="P4" s="16"/>
      <c r="Q4" s="16"/>
      <c r="R4" s="16"/>
      <c r="S4" s="161"/>
      <c r="T4" s="161"/>
    </row>
    <row r="5" customFormat="false" ht="26.1" hidden="false" customHeight="true" outlineLevel="0" collapsed="false">
      <c r="A5" s="13"/>
      <c r="B5" s="14"/>
      <c r="C5" s="14"/>
      <c r="D5" s="14" t="s">
        <v>9</v>
      </c>
      <c r="E5" s="17" t="s">
        <v>10</v>
      </c>
      <c r="F5" s="17" t="s">
        <v>11</v>
      </c>
      <c r="G5" s="17" t="s">
        <v>12</v>
      </c>
      <c r="H5" s="18" t="s">
        <v>13</v>
      </c>
      <c r="I5" s="19" t="s">
        <v>14</v>
      </c>
      <c r="J5" s="19" t="s">
        <v>15</v>
      </c>
      <c r="K5" s="20" t="s">
        <v>16</v>
      </c>
      <c r="L5" s="21" t="s">
        <v>17</v>
      </c>
      <c r="M5" s="21" t="s">
        <v>18</v>
      </c>
      <c r="N5" s="21" t="s">
        <v>19</v>
      </c>
      <c r="O5" s="21" t="s">
        <v>20</v>
      </c>
      <c r="P5" s="21" t="s">
        <v>21</v>
      </c>
      <c r="Q5" s="21" t="s">
        <v>22</v>
      </c>
      <c r="R5" s="20" t="s">
        <v>23</v>
      </c>
      <c r="S5" s="161"/>
      <c r="T5" s="161"/>
    </row>
    <row r="6" customFormat="false" ht="26.1" hidden="false" customHeight="true" outlineLevel="0" collapsed="false">
      <c r="A6" s="22" t="s">
        <v>24</v>
      </c>
      <c r="B6" s="22"/>
      <c r="C6" s="22"/>
      <c r="D6" s="22"/>
      <c r="E6" s="23" t="n">
        <f aca="false">E7+E17+E21+E25+E26</f>
        <v>19.06794</v>
      </c>
      <c r="F6" s="23" t="n">
        <f aca="false">F7+F17+F21+F25+F26</f>
        <v>17.612</v>
      </c>
      <c r="G6" s="23" t="n">
        <f aca="false">G7+G17+G21+G25+G26</f>
        <v>108.37317</v>
      </c>
      <c r="H6" s="24" t="n">
        <f aca="false">H7+H17+H21+H25+H26</f>
        <v>668.27244</v>
      </c>
      <c r="I6" s="19"/>
      <c r="J6" s="25" t="n">
        <f aca="false">J7+J27+J78</f>
        <v>14.3</v>
      </c>
      <c r="K6" s="19" t="n">
        <f aca="false">K8+K17+K21+K25+K26</f>
        <v>0.902222222222222</v>
      </c>
      <c r="L6" s="19" t="n">
        <f aca="false">L8+L17+L21+L25+L26</f>
        <v>0.19</v>
      </c>
      <c r="M6" s="19" t="n">
        <f aca="false">M8+M17+M21+M25+M26</f>
        <v>66.26</v>
      </c>
      <c r="N6" s="19" t="n">
        <f aca="false">N8+N17+N21+N25+N26</f>
        <v>1.54111111111111</v>
      </c>
      <c r="O6" s="19" t="n">
        <f aca="false">O8+O17+O21+O25+O26</f>
        <v>623.653333333333</v>
      </c>
      <c r="P6" s="19" t="n">
        <f aca="false">P8+P17+P21+P25+P26</f>
        <v>639.917777777778</v>
      </c>
      <c r="Q6" s="19" t="n">
        <f aca="false">Q8+Q17+Q21+Q25+Q26</f>
        <v>87.64</v>
      </c>
      <c r="R6" s="19" t="n">
        <f aca="false">R8+R17+R21+R25+R26</f>
        <v>2.73222222222222</v>
      </c>
      <c r="S6" s="161"/>
      <c r="T6" s="161"/>
      <c r="AC6" s="26"/>
    </row>
    <row r="7" customFormat="false" ht="26.1" hidden="false" customHeight="true" outlineLevel="0" collapsed="false">
      <c r="A7" s="22"/>
      <c r="B7" s="22"/>
      <c r="C7" s="22"/>
      <c r="D7" s="22"/>
      <c r="E7" s="27" t="n">
        <f aca="false">E8-(E8*6/100)</f>
        <v>6.72194</v>
      </c>
      <c r="F7" s="27" t="n">
        <f aca="false">F8-(F8*12/100)</f>
        <v>8.03</v>
      </c>
      <c r="G7" s="27" t="n">
        <f aca="false">G8-(G8*9/100)</f>
        <v>31.29217</v>
      </c>
      <c r="H7" s="28" t="n">
        <f aca="false">E7*4+F7*9+G7*4</f>
        <v>224.32644</v>
      </c>
      <c r="I7" s="19"/>
      <c r="J7" s="286" t="n">
        <f aca="false">J8+J17+J21+J25+J26</f>
        <v>0</v>
      </c>
      <c r="K7" s="19"/>
      <c r="L7" s="19"/>
      <c r="M7" s="19"/>
      <c r="N7" s="19"/>
      <c r="O7" s="19"/>
      <c r="P7" s="19"/>
      <c r="Q7" s="19"/>
      <c r="R7" s="19"/>
      <c r="S7" s="161"/>
      <c r="T7" s="161"/>
    </row>
    <row r="8" customFormat="false" ht="26.1" hidden="false" customHeight="true" outlineLevel="0" collapsed="false">
      <c r="A8" s="51" t="s">
        <v>123</v>
      </c>
      <c r="B8" s="51"/>
      <c r="C8" s="51"/>
      <c r="D8" s="31" t="s">
        <v>124</v>
      </c>
      <c r="E8" s="32" t="n">
        <f aca="false">E9+E10+E11+E12+E13+E14+E16</f>
        <v>7.151</v>
      </c>
      <c r="F8" s="32" t="n">
        <f aca="false">F9+F10+F11+F12+F13+F14+F16</f>
        <v>9.125</v>
      </c>
      <c r="G8" s="32" t="n">
        <f aca="false">G9+G10+G11+G12+G13+G14+G16</f>
        <v>34.387</v>
      </c>
      <c r="H8" s="33" t="n">
        <f aca="false">G8*4+F8*9+E8*4</f>
        <v>248.277</v>
      </c>
      <c r="I8" s="21"/>
      <c r="J8" s="287" t="n">
        <f aca="false">J9+J10+J11+J12+J13+J14+J16</f>
        <v>0</v>
      </c>
      <c r="K8" s="21" t="n">
        <v>0.222222222222222</v>
      </c>
      <c r="L8" s="21" t="n">
        <v>0.0666666666666667</v>
      </c>
      <c r="M8" s="21" t="n">
        <v>50</v>
      </c>
      <c r="N8" s="21" t="n">
        <v>0.811111111111111</v>
      </c>
      <c r="O8" s="21" t="n">
        <v>284.633333333333</v>
      </c>
      <c r="P8" s="21" t="n">
        <v>350.377777777778</v>
      </c>
      <c r="Q8" s="21" t="n">
        <v>41.2</v>
      </c>
      <c r="R8" s="21" t="n">
        <v>1.02222222222222</v>
      </c>
      <c r="S8" s="161"/>
      <c r="T8" s="161"/>
    </row>
    <row r="9" customFormat="false" ht="17.25" hidden="false" customHeight="true" outlineLevel="0" collapsed="false">
      <c r="A9" s="84" t="s">
        <v>125</v>
      </c>
      <c r="B9" s="85" t="n">
        <v>141</v>
      </c>
      <c r="C9" s="85" t="n">
        <v>140</v>
      </c>
      <c r="D9" s="119"/>
      <c r="E9" s="110" t="n">
        <f aca="false">18*C9/1000</f>
        <v>2.52</v>
      </c>
      <c r="F9" s="27" t="n">
        <v>0</v>
      </c>
      <c r="G9" s="27" t="n">
        <f aca="false">3.3*C9/1000</f>
        <v>0.462</v>
      </c>
      <c r="H9" s="288"/>
      <c r="I9" s="61" t="n">
        <v>0</v>
      </c>
      <c r="J9" s="61" t="n">
        <f aca="false">I9*B9/1000</f>
        <v>0</v>
      </c>
      <c r="K9" s="61"/>
      <c r="L9" s="61"/>
      <c r="M9" s="61"/>
      <c r="N9" s="61"/>
      <c r="O9" s="61"/>
      <c r="P9" s="61"/>
      <c r="Q9" s="42"/>
      <c r="R9" s="42"/>
      <c r="S9" s="161"/>
      <c r="T9" s="161"/>
    </row>
    <row r="10" customFormat="false" ht="18" hidden="false" customHeight="true" outlineLevel="0" collapsed="false">
      <c r="A10" s="84" t="s">
        <v>126</v>
      </c>
      <c r="B10" s="82" t="n">
        <v>15</v>
      </c>
      <c r="C10" s="82" t="n">
        <v>15</v>
      </c>
      <c r="D10" s="119"/>
      <c r="E10" s="45" t="n">
        <f aca="false">10.5*C10/100</f>
        <v>1.575</v>
      </c>
      <c r="F10" s="39" t="n">
        <f aca="false">1*C10/100</f>
        <v>0.15</v>
      </c>
      <c r="G10" s="39" t="n">
        <f aca="false">69*C10/100</f>
        <v>10.35</v>
      </c>
      <c r="H10" s="133"/>
      <c r="I10" s="47" t="n">
        <v>0</v>
      </c>
      <c r="J10" s="61" t="n">
        <f aca="false">I10*B10/1000</f>
        <v>0</v>
      </c>
      <c r="K10" s="289"/>
      <c r="L10" s="289"/>
      <c r="M10" s="290"/>
      <c r="N10" s="290"/>
      <c r="O10" s="289"/>
      <c r="P10" s="289"/>
      <c r="Q10" s="41"/>
      <c r="R10" s="41"/>
      <c r="S10" s="161"/>
      <c r="T10" s="161"/>
    </row>
    <row r="11" customFormat="false" ht="18.75" hidden="false" customHeight="true" outlineLevel="0" collapsed="false">
      <c r="A11" s="48" t="s">
        <v>127</v>
      </c>
      <c r="B11" s="82" t="n">
        <v>10</v>
      </c>
      <c r="C11" s="82" t="n">
        <v>10</v>
      </c>
      <c r="D11" s="119"/>
      <c r="E11" s="39" t="n">
        <f aca="false">12.7*C11/100</f>
        <v>1.27</v>
      </c>
      <c r="F11" s="39" t="n">
        <f aca="false">11.5*C11/100</f>
        <v>1.15</v>
      </c>
      <c r="G11" s="39" t="n">
        <f aca="false">0.7*C11/100</f>
        <v>0.07</v>
      </c>
      <c r="H11" s="133"/>
      <c r="I11" s="47" t="n">
        <v>0</v>
      </c>
      <c r="J11" s="61" t="n">
        <f aca="false">I11*B11/40</f>
        <v>0</v>
      </c>
      <c r="K11" s="42"/>
      <c r="L11" s="42"/>
      <c r="M11" s="43"/>
      <c r="N11" s="43"/>
      <c r="O11" s="42"/>
      <c r="P11" s="42"/>
      <c r="Q11" s="42"/>
      <c r="R11" s="42"/>
      <c r="S11" s="161"/>
      <c r="T11" s="161"/>
    </row>
    <row r="12" customFormat="false" ht="17.25" hidden="false" customHeight="true" outlineLevel="0" collapsed="false">
      <c r="A12" s="50" t="s">
        <v>31</v>
      </c>
      <c r="B12" s="82" t="n">
        <v>12</v>
      </c>
      <c r="C12" s="82" t="n">
        <v>12</v>
      </c>
      <c r="D12" s="119"/>
      <c r="E12" s="46" t="n">
        <f aca="false">0.3*C12/100</f>
        <v>0.036</v>
      </c>
      <c r="F12" s="46" t="n">
        <f aca="false">0*C12/100</f>
        <v>0</v>
      </c>
      <c r="G12" s="46" t="n">
        <f aca="false">99.5*C12/100</f>
        <v>11.94</v>
      </c>
      <c r="H12" s="133"/>
      <c r="I12" s="47" t="n">
        <v>0</v>
      </c>
      <c r="J12" s="61" t="n">
        <f aca="false">I12*B12/1000</f>
        <v>0</v>
      </c>
      <c r="K12" s="43"/>
      <c r="L12" s="43"/>
      <c r="M12" s="43"/>
      <c r="N12" s="43"/>
      <c r="O12" s="43"/>
      <c r="P12" s="43"/>
      <c r="Q12" s="42"/>
      <c r="R12" s="42"/>
      <c r="S12" s="161"/>
      <c r="T12" s="161"/>
    </row>
    <row r="13" customFormat="false" ht="18.75" hidden="false" customHeight="true" outlineLevel="0" collapsed="false">
      <c r="A13" s="84" t="s">
        <v>64</v>
      </c>
      <c r="B13" s="82" t="n">
        <v>10</v>
      </c>
      <c r="C13" s="82" t="n">
        <v>10</v>
      </c>
      <c r="D13" s="119"/>
      <c r="E13" s="45" t="n">
        <f aca="false">2.8*C13/100</f>
        <v>0.28</v>
      </c>
      <c r="F13" s="39" t="n">
        <f aca="false">20*C13/100</f>
        <v>2</v>
      </c>
      <c r="G13" s="39" t="n">
        <f aca="false">3.2*C13/100</f>
        <v>0.32</v>
      </c>
      <c r="H13" s="244"/>
      <c r="I13" s="41" t="n">
        <v>0</v>
      </c>
      <c r="J13" s="61" t="n">
        <f aca="false">I13*B13/1000</f>
        <v>0</v>
      </c>
      <c r="K13" s="42"/>
      <c r="L13" s="42"/>
      <c r="M13" s="43"/>
      <c r="N13" s="43"/>
      <c r="O13" s="42"/>
      <c r="P13" s="42"/>
      <c r="Q13" s="34"/>
      <c r="R13" s="34"/>
      <c r="S13" s="161"/>
      <c r="T13" s="161"/>
    </row>
    <row r="14" customFormat="false" ht="17.25" hidden="false" customHeight="true" outlineLevel="0" collapsed="false">
      <c r="A14" s="50" t="s">
        <v>53</v>
      </c>
      <c r="B14" s="82" t="n">
        <v>5</v>
      </c>
      <c r="C14" s="82" t="n">
        <v>5</v>
      </c>
      <c r="D14" s="119"/>
      <c r="E14" s="45" t="n">
        <f aca="false">0.6*C14/100</f>
        <v>0.03</v>
      </c>
      <c r="F14" s="45" t="n">
        <f aca="false">82.5*C14/100</f>
        <v>4.125</v>
      </c>
      <c r="G14" s="45" t="n">
        <f aca="false">0.9*C14/100</f>
        <v>0.045</v>
      </c>
      <c r="H14" s="133"/>
      <c r="I14" s="47" t="n">
        <v>0</v>
      </c>
      <c r="J14" s="61" t="n">
        <f aca="false">I14*B14/1000</f>
        <v>0</v>
      </c>
      <c r="K14" s="42"/>
      <c r="L14" s="42"/>
      <c r="M14" s="43"/>
      <c r="N14" s="43"/>
      <c r="O14" s="42"/>
      <c r="P14" s="42"/>
      <c r="Q14" s="34"/>
      <c r="R14" s="34"/>
      <c r="S14" s="161"/>
      <c r="T14" s="161"/>
    </row>
    <row r="15" customFormat="false" ht="16.5" hidden="false" customHeight="true" outlineLevel="0" collapsed="false">
      <c r="A15" s="50" t="s">
        <v>128</v>
      </c>
      <c r="B15" s="44"/>
      <c r="C15" s="44" t="n">
        <v>180</v>
      </c>
      <c r="D15" s="119"/>
      <c r="E15" s="64"/>
      <c r="F15" s="244"/>
      <c r="G15" s="244"/>
      <c r="H15" s="244"/>
      <c r="I15" s="41"/>
      <c r="J15" s="61" t="n">
        <f aca="false">I15*B15/1000</f>
        <v>0</v>
      </c>
      <c r="K15" s="43"/>
      <c r="L15" s="43"/>
      <c r="M15" s="43"/>
      <c r="N15" s="43"/>
      <c r="O15" s="43"/>
      <c r="P15" s="43"/>
      <c r="Q15" s="34"/>
      <c r="R15" s="34"/>
      <c r="S15" s="161"/>
      <c r="T15" s="161"/>
    </row>
    <row r="16" customFormat="false" ht="17.25" hidden="false" customHeight="true" outlineLevel="0" collapsed="false">
      <c r="A16" s="48" t="s">
        <v>129</v>
      </c>
      <c r="B16" s="291" t="n">
        <v>20</v>
      </c>
      <c r="C16" s="291" t="n">
        <v>20</v>
      </c>
      <c r="D16" s="119"/>
      <c r="E16" s="64" t="n">
        <f aca="false">7.2*C16/100</f>
        <v>1.44</v>
      </c>
      <c r="F16" s="64" t="n">
        <f aca="false">8.5*C16/100</f>
        <v>1.7</v>
      </c>
      <c r="G16" s="64" t="n">
        <f aca="false">56*C16/100</f>
        <v>11.2</v>
      </c>
      <c r="H16" s="250"/>
      <c r="I16" s="47" t="n">
        <v>0</v>
      </c>
      <c r="J16" s="61" t="n">
        <f aca="false">I16*B16/1000</f>
        <v>0</v>
      </c>
      <c r="K16" s="42"/>
      <c r="L16" s="42"/>
      <c r="M16" s="43"/>
      <c r="N16" s="43"/>
      <c r="O16" s="42"/>
      <c r="P16" s="42"/>
      <c r="Q16" s="41"/>
      <c r="R16" s="41"/>
      <c r="S16" s="161"/>
      <c r="T16" s="161"/>
    </row>
    <row r="17" customFormat="false" ht="28.5" hidden="false" customHeight="true" outlineLevel="0" collapsed="false">
      <c r="A17" s="30" t="s">
        <v>130</v>
      </c>
      <c r="B17" s="30"/>
      <c r="C17" s="30"/>
      <c r="D17" s="52" t="s">
        <v>131</v>
      </c>
      <c r="E17" s="32" t="n">
        <f aca="false">E18+E20+E19</f>
        <v>3.906</v>
      </c>
      <c r="F17" s="32" t="n">
        <f aca="false">F18+F20+F19</f>
        <v>4.552</v>
      </c>
      <c r="G17" s="32" t="n">
        <f aca="false">G18+G20+G19</f>
        <v>28.713</v>
      </c>
      <c r="H17" s="257" t="n">
        <f aca="false">E17*4+F17*9+G17*4</f>
        <v>171.444</v>
      </c>
      <c r="I17" s="21"/>
      <c r="J17" s="21" t="n">
        <f aca="false">J18+J20</f>
        <v>0</v>
      </c>
      <c r="K17" s="34" t="n">
        <v>0</v>
      </c>
      <c r="L17" s="34" t="n">
        <v>0.03</v>
      </c>
      <c r="M17" s="34" t="n">
        <v>0.66</v>
      </c>
      <c r="N17" s="34" t="n">
        <v>0.37</v>
      </c>
      <c r="O17" s="34" t="n">
        <v>189.1</v>
      </c>
      <c r="P17" s="34" t="n">
        <v>132.35</v>
      </c>
      <c r="Q17" s="34" t="n">
        <v>12.27</v>
      </c>
      <c r="R17" s="34" t="n">
        <v>0.28</v>
      </c>
      <c r="S17" s="161"/>
      <c r="T17" s="161"/>
    </row>
    <row r="18" s="55" customFormat="true" ht="18.75" hidden="false" customHeight="true" outlineLevel="0" collapsed="false">
      <c r="A18" s="50" t="s">
        <v>36</v>
      </c>
      <c r="B18" s="65" t="n">
        <v>35</v>
      </c>
      <c r="C18" s="65" t="n">
        <v>35</v>
      </c>
      <c r="D18" s="65"/>
      <c r="E18" s="45" t="n">
        <f aca="false">7.6*C18/100</f>
        <v>2.66</v>
      </c>
      <c r="F18" s="45" t="n">
        <f aca="false">0.9*C18/100</f>
        <v>0.315</v>
      </c>
      <c r="G18" s="45" t="n">
        <f aca="false">48.4*C18/100</f>
        <v>16.94</v>
      </c>
      <c r="H18" s="250"/>
      <c r="I18" s="47" t="n">
        <v>0</v>
      </c>
      <c r="J18" s="47" t="n">
        <f aca="false">I18*B18/1000</f>
        <v>0</v>
      </c>
      <c r="K18" s="47"/>
      <c r="L18" s="47"/>
      <c r="M18" s="47"/>
      <c r="N18" s="47"/>
      <c r="O18" s="47"/>
      <c r="P18" s="47"/>
      <c r="Q18" s="47"/>
      <c r="R18" s="47"/>
      <c r="S18" s="161"/>
      <c r="T18" s="162"/>
      <c r="U18" s="10"/>
      <c r="V18" s="10"/>
      <c r="W18" s="10"/>
      <c r="X18" s="10"/>
      <c r="Y18" s="10"/>
      <c r="Z18" s="10"/>
      <c r="AA18" s="10"/>
      <c r="AB18" s="10"/>
    </row>
    <row r="19" s="55" customFormat="true" ht="18.75" hidden="false" customHeight="true" outlineLevel="0" collapsed="false">
      <c r="A19" s="50" t="s">
        <v>37</v>
      </c>
      <c r="B19" s="65" t="n">
        <v>16.5</v>
      </c>
      <c r="C19" s="65" t="n">
        <v>16</v>
      </c>
      <c r="D19" s="249"/>
      <c r="E19" s="32" t="n">
        <f aca="false">7.6*C19/100</f>
        <v>1.216</v>
      </c>
      <c r="F19" s="46" t="n">
        <f aca="false">0.7*C19/100</f>
        <v>0.112</v>
      </c>
      <c r="G19" s="46" t="n">
        <f aca="false">73.3*C19/100</f>
        <v>11.728</v>
      </c>
      <c r="H19" s="250"/>
      <c r="I19" s="47" t="n">
        <v>0</v>
      </c>
      <c r="J19" s="47" t="n">
        <f aca="false">I19*B19/1000</f>
        <v>0</v>
      </c>
      <c r="K19" s="47"/>
      <c r="L19" s="47"/>
      <c r="M19" s="47"/>
      <c r="N19" s="47"/>
      <c r="O19" s="47"/>
      <c r="P19" s="47"/>
      <c r="Q19" s="47"/>
      <c r="R19" s="47"/>
      <c r="S19" s="161"/>
      <c r="T19" s="162"/>
      <c r="U19" s="10"/>
      <c r="V19" s="10"/>
      <c r="W19" s="10"/>
      <c r="X19" s="10"/>
      <c r="Y19" s="10"/>
      <c r="Z19" s="10"/>
      <c r="AA19" s="10"/>
      <c r="AB19" s="10"/>
    </row>
    <row r="20" customFormat="false" ht="19.5" hidden="false" customHeight="true" outlineLevel="0" collapsed="false">
      <c r="A20" s="36" t="s">
        <v>53</v>
      </c>
      <c r="B20" s="37" t="n">
        <v>5</v>
      </c>
      <c r="C20" s="37" t="n">
        <v>5</v>
      </c>
      <c r="D20" s="37"/>
      <c r="E20" s="45" t="n">
        <f aca="false">0.6*C20/100</f>
        <v>0.03</v>
      </c>
      <c r="F20" s="45" t="n">
        <f aca="false">82.5*C20/100</f>
        <v>4.125</v>
      </c>
      <c r="G20" s="45" t="n">
        <f aca="false">0.9*C20/100</f>
        <v>0.045</v>
      </c>
      <c r="H20" s="64"/>
      <c r="I20" s="41" t="n">
        <v>0</v>
      </c>
      <c r="J20" s="41" t="n">
        <f aca="false">B20*I20/1000</f>
        <v>0</v>
      </c>
      <c r="K20" s="41"/>
      <c r="L20" s="41"/>
      <c r="M20" s="41"/>
      <c r="N20" s="41"/>
      <c r="O20" s="41"/>
      <c r="P20" s="41"/>
      <c r="Q20" s="41"/>
      <c r="R20" s="41"/>
      <c r="S20" s="161"/>
      <c r="T20" s="161"/>
    </row>
    <row r="21" s="55" customFormat="true" ht="23.25" hidden="false" customHeight="true" outlineLevel="0" collapsed="false">
      <c r="A21" s="30" t="s">
        <v>132</v>
      </c>
      <c r="B21" s="30"/>
      <c r="C21" s="30"/>
      <c r="D21" s="31" t="n">
        <v>200</v>
      </c>
      <c r="E21" s="32" t="n">
        <f aca="false">E22+E23+E24</f>
        <v>4.18</v>
      </c>
      <c r="F21" s="32" t="n">
        <f aca="false">F22+F23+F24</f>
        <v>4.43</v>
      </c>
      <c r="G21" s="32" t="n">
        <f aca="false">G22+G23+G24</f>
        <v>21.548</v>
      </c>
      <c r="H21" s="53" t="n">
        <f aca="false">E21*4+F21*9+G21*4</f>
        <v>142.782</v>
      </c>
      <c r="I21" s="34"/>
      <c r="J21" s="62" t="n">
        <f aca="false">J22+J23+J24</f>
        <v>0</v>
      </c>
      <c r="K21" s="34" t="n">
        <v>0.68</v>
      </c>
      <c r="L21" s="34" t="n">
        <v>0.04</v>
      </c>
      <c r="M21" s="34" t="n">
        <v>15.6</v>
      </c>
      <c r="N21" s="34" t="n">
        <v>0.01</v>
      </c>
      <c r="O21" s="34" t="n">
        <v>139.93</v>
      </c>
      <c r="P21" s="34" t="n">
        <v>113.19</v>
      </c>
      <c r="Q21" s="34" t="n">
        <v>23.23</v>
      </c>
      <c r="R21" s="34" t="n">
        <v>0.54</v>
      </c>
      <c r="S21" s="161"/>
      <c r="T21" s="162"/>
      <c r="U21" s="10"/>
      <c r="V21" s="10"/>
      <c r="W21" s="10"/>
      <c r="X21" s="10"/>
      <c r="Y21" s="10"/>
      <c r="Z21" s="10"/>
      <c r="AA21" s="10"/>
      <c r="AB21" s="10"/>
    </row>
    <row r="22" s="55" customFormat="true" ht="22.5" hidden="false" customHeight="true" outlineLevel="0" collapsed="false">
      <c r="A22" s="84" t="s">
        <v>133</v>
      </c>
      <c r="B22" s="277" t="n">
        <v>1.8</v>
      </c>
      <c r="C22" s="277" t="n">
        <v>1.8</v>
      </c>
      <c r="D22" s="119"/>
      <c r="E22" s="46" t="n">
        <f aca="false">27.5*C22/100</f>
        <v>0.495</v>
      </c>
      <c r="F22" s="46" t="n">
        <f aca="false">15*C22/100</f>
        <v>0.27</v>
      </c>
      <c r="G22" s="46" t="n">
        <f aca="false">28.5*C22/100</f>
        <v>0.513</v>
      </c>
      <c r="H22" s="81"/>
      <c r="I22" s="61" t="n">
        <v>0</v>
      </c>
      <c r="J22" s="61" t="n">
        <f aca="false">I22*B22/1000</f>
        <v>0</v>
      </c>
      <c r="K22" s="61"/>
      <c r="L22" s="42"/>
      <c r="M22" s="42"/>
      <c r="N22" s="42"/>
      <c r="O22" s="43"/>
      <c r="P22" s="43"/>
      <c r="Q22" s="34"/>
      <c r="R22" s="34"/>
      <c r="S22" s="161"/>
      <c r="T22" s="162"/>
      <c r="U22" s="10"/>
      <c r="V22" s="10"/>
      <c r="W22" s="10"/>
      <c r="X22" s="10"/>
      <c r="Y22" s="10"/>
      <c r="Z22" s="10"/>
      <c r="AA22" s="10"/>
      <c r="AB22" s="10"/>
    </row>
    <row r="23" s="58" customFormat="true" ht="20.25" hidden="false" customHeight="true" outlineLevel="0" collapsed="false">
      <c r="A23" s="84" t="s">
        <v>30</v>
      </c>
      <c r="B23" s="119" t="n">
        <v>130</v>
      </c>
      <c r="C23" s="119" t="n">
        <v>130</v>
      </c>
      <c r="D23" s="119"/>
      <c r="E23" s="46" t="n">
        <f aca="false">2.8*C23/100</f>
        <v>3.64</v>
      </c>
      <c r="F23" s="46" t="n">
        <f aca="false">3.2*C23/100</f>
        <v>4.16</v>
      </c>
      <c r="G23" s="46" t="n">
        <f aca="false">4.7*C23/100</f>
        <v>6.11</v>
      </c>
      <c r="H23" s="81"/>
      <c r="I23" s="246" t="n">
        <v>0</v>
      </c>
      <c r="J23" s="61" t="n">
        <f aca="false">I23*B23/1000</f>
        <v>0</v>
      </c>
      <c r="K23" s="61"/>
      <c r="L23" s="292"/>
      <c r="M23" s="292"/>
      <c r="N23" s="292"/>
      <c r="O23" s="293"/>
      <c r="P23" s="293"/>
      <c r="Q23" s="34"/>
      <c r="R23" s="54"/>
      <c r="S23" s="161"/>
      <c r="T23" s="162"/>
      <c r="U23" s="10"/>
      <c r="V23" s="10"/>
      <c r="W23" s="10"/>
      <c r="X23" s="10"/>
      <c r="Y23" s="10"/>
      <c r="Z23" s="10"/>
      <c r="AA23" s="10"/>
      <c r="AB23" s="10"/>
    </row>
    <row r="24" s="55" customFormat="true" ht="24.75" hidden="false" customHeight="true" outlineLevel="0" collapsed="false">
      <c r="A24" s="50" t="s">
        <v>31</v>
      </c>
      <c r="B24" s="65" t="n">
        <v>15</v>
      </c>
      <c r="C24" s="65" t="n">
        <v>15</v>
      </c>
      <c r="D24" s="65"/>
      <c r="E24" s="46" t="n">
        <f aca="false">0.3*C24/100</f>
        <v>0.045</v>
      </c>
      <c r="F24" s="46" t="n">
        <f aca="false">0*C24/100</f>
        <v>0</v>
      </c>
      <c r="G24" s="46" t="n">
        <f aca="false">99.5*C24/100</f>
        <v>14.925</v>
      </c>
      <c r="H24" s="45"/>
      <c r="I24" s="41" t="n">
        <v>0</v>
      </c>
      <c r="J24" s="61" t="n">
        <f aca="false">I24*B24/1000</f>
        <v>0</v>
      </c>
      <c r="K24" s="47"/>
      <c r="L24" s="47"/>
      <c r="M24" s="47"/>
      <c r="N24" s="47"/>
      <c r="O24" s="47"/>
      <c r="P24" s="47"/>
      <c r="Q24" s="19"/>
      <c r="R24" s="19"/>
      <c r="S24" s="161"/>
      <c r="T24" s="162"/>
      <c r="U24" s="10"/>
      <c r="V24" s="10"/>
      <c r="W24" s="10"/>
      <c r="X24" s="10"/>
      <c r="Y24" s="10"/>
      <c r="Z24" s="10"/>
      <c r="AA24" s="10"/>
      <c r="AB24" s="10"/>
    </row>
    <row r="25" customFormat="false" ht="28.5" hidden="false" customHeight="true" outlineLevel="0" collapsed="false">
      <c r="A25" s="69" t="s">
        <v>41</v>
      </c>
      <c r="B25" s="69"/>
      <c r="C25" s="69"/>
      <c r="D25" s="70" t="n">
        <v>30</v>
      </c>
      <c r="E25" s="32" t="n">
        <f aca="false">6.6*D25/100</f>
        <v>1.98</v>
      </c>
      <c r="F25" s="32" t="n">
        <f aca="false">1.1*D25/100</f>
        <v>0.33</v>
      </c>
      <c r="G25" s="32" t="n">
        <f aca="false">41*D25/100</f>
        <v>12.3</v>
      </c>
      <c r="H25" s="28" t="n">
        <f aca="false">E25*4+F25*9+G25*4</f>
        <v>60.09</v>
      </c>
      <c r="I25" s="34" t="n">
        <v>0</v>
      </c>
      <c r="J25" s="35" t="n">
        <f aca="false">I25*D25/1000</f>
        <v>0</v>
      </c>
      <c r="K25" s="34" t="n">
        <v>0</v>
      </c>
      <c r="L25" s="34" t="n">
        <v>0.0333333333333333</v>
      </c>
      <c r="M25" s="34" t="n">
        <v>0</v>
      </c>
      <c r="N25" s="34" t="n">
        <v>0.32</v>
      </c>
      <c r="O25" s="34" t="n">
        <v>7</v>
      </c>
      <c r="P25" s="34" t="n">
        <v>31</v>
      </c>
      <c r="Q25" s="34" t="n">
        <v>8.2</v>
      </c>
      <c r="R25" s="34" t="n">
        <v>0.58</v>
      </c>
      <c r="S25" s="161"/>
      <c r="T25" s="161"/>
    </row>
    <row r="26" s="55" customFormat="true" ht="15" hidden="false" customHeight="true" outlineLevel="0" collapsed="false">
      <c r="A26" s="69" t="s">
        <v>42</v>
      </c>
      <c r="B26" s="69"/>
      <c r="C26" s="69"/>
      <c r="D26" s="70" t="n">
        <v>30</v>
      </c>
      <c r="E26" s="32" t="n">
        <f aca="false">7.6*D26/100</f>
        <v>2.28</v>
      </c>
      <c r="F26" s="32" t="n">
        <f aca="false">0.9*D26/100</f>
        <v>0.27</v>
      </c>
      <c r="G26" s="32" t="n">
        <f aca="false">48.4*D26/100</f>
        <v>14.52</v>
      </c>
      <c r="H26" s="28" t="n">
        <f aca="false">E26*4+F26*9+G26*4</f>
        <v>69.63</v>
      </c>
      <c r="I26" s="41" t="n">
        <v>0</v>
      </c>
      <c r="J26" s="35" t="n">
        <f aca="false">I26*D26/1000</f>
        <v>0</v>
      </c>
      <c r="K26" s="34" t="n">
        <v>0</v>
      </c>
      <c r="L26" s="34" t="n">
        <v>0.02</v>
      </c>
      <c r="M26" s="34" t="n">
        <v>0</v>
      </c>
      <c r="N26" s="34" t="n">
        <v>0.03</v>
      </c>
      <c r="O26" s="34" t="n">
        <v>2.99</v>
      </c>
      <c r="P26" s="34" t="n">
        <v>13</v>
      </c>
      <c r="Q26" s="34" t="n">
        <v>2.74</v>
      </c>
      <c r="R26" s="34" t="n">
        <v>0.31</v>
      </c>
      <c r="S26" s="161"/>
      <c r="T26" s="162"/>
      <c r="U26" s="10"/>
      <c r="V26" s="10"/>
      <c r="W26" s="10"/>
      <c r="X26" s="10"/>
      <c r="Y26" s="10"/>
      <c r="Z26" s="10"/>
      <c r="AA26" s="10"/>
      <c r="AB26" s="10"/>
    </row>
    <row r="27" s="55" customFormat="true" ht="23.25" hidden="false" customHeight="true" outlineLevel="0" collapsed="false">
      <c r="A27" s="22" t="s">
        <v>43</v>
      </c>
      <c r="B27" s="22"/>
      <c r="C27" s="22"/>
      <c r="D27" s="22"/>
      <c r="E27" s="23" t="n">
        <f aca="false">E28+E37+E47+E65+E71+E75+E76+E77</f>
        <v>42.1084</v>
      </c>
      <c r="F27" s="23" t="n">
        <f aca="false">F28+F37+F47+F65+F71+F75+F76+F77</f>
        <v>26.427</v>
      </c>
      <c r="G27" s="23" t="n">
        <f aca="false">G28+G37+G47+G65+G71+G75+G76+G77</f>
        <v>130.11225</v>
      </c>
      <c r="H27" s="72" t="n">
        <f aca="false">H28+H37+H47+H65+H71+H75+H76+H77</f>
        <v>926.7256</v>
      </c>
      <c r="I27" s="19"/>
      <c r="J27" s="29" t="n">
        <f aca="false">J28+J38+J58+J65+J71+J75+J76+J77</f>
        <v>14.3</v>
      </c>
      <c r="K27" s="19" t="n">
        <f aca="false">K29+K38+K48+K65+K75+K76+K77+K71</f>
        <v>49.7672527472527</v>
      </c>
      <c r="L27" s="19" t="n">
        <f aca="false">L29+L38+L48+L65+L75+L76+L77+L71</f>
        <v>0.472564102564103</v>
      </c>
      <c r="M27" s="19" t="n">
        <f aca="false">M29+M38+M48+M65+M75+M76+M77+M71</f>
        <v>0.12</v>
      </c>
      <c r="N27" s="19" t="n">
        <f aca="false">N29+N38+N48+N65+N75+N76+N77+N71</f>
        <v>5.97615384615385</v>
      </c>
      <c r="O27" s="19" t="n">
        <f aca="false">O29+O38+O48+O65+O75+O76+O77+O71</f>
        <v>163.335054945055</v>
      </c>
      <c r="P27" s="19" t="n">
        <f aca="false">P29+P38+P48+P65+P75+P76+P77+P71</f>
        <v>544.547692307692</v>
      </c>
      <c r="Q27" s="19" t="n">
        <f aca="false">Q29+Q38+Q48+Q65+Q75+Q76+Q77+Q71</f>
        <v>97.4307692307692</v>
      </c>
      <c r="R27" s="19" t="n">
        <f aca="false">R29+R38+R48+R65+R75+R76+R77+R71</f>
        <v>4.71</v>
      </c>
      <c r="S27" s="161"/>
      <c r="T27" s="162"/>
      <c r="U27" s="10"/>
      <c r="V27" s="10"/>
      <c r="W27" s="10"/>
      <c r="X27" s="10"/>
      <c r="Y27" s="10"/>
      <c r="Z27" s="10"/>
      <c r="AA27" s="10"/>
      <c r="AB27" s="10"/>
    </row>
    <row r="28" customFormat="false" ht="18.75" hidden="false" customHeight="true" outlineLevel="0" collapsed="false">
      <c r="A28" s="22"/>
      <c r="B28" s="22"/>
      <c r="C28" s="22"/>
      <c r="D28" s="22"/>
      <c r="E28" s="27" t="n">
        <f aca="false">E29-(E29*6/100)</f>
        <v>16.7179</v>
      </c>
      <c r="F28" s="27" t="n">
        <f aca="false">F29-(F29*12/100)</f>
        <v>4.3164</v>
      </c>
      <c r="G28" s="27" t="n">
        <f aca="false">G29-(G29*9/100)</f>
        <v>15.6793</v>
      </c>
      <c r="H28" s="91" t="n">
        <f aca="false">E28*4+F28*9+G28*4</f>
        <v>168.4364</v>
      </c>
      <c r="I28" s="19"/>
      <c r="J28" s="19" t="n">
        <f aca="false">J30+J31+J32+J33+J34+J35+J36</f>
        <v>0</v>
      </c>
      <c r="K28" s="19"/>
      <c r="L28" s="19"/>
      <c r="M28" s="19"/>
      <c r="N28" s="19"/>
      <c r="O28" s="76"/>
      <c r="P28" s="76"/>
      <c r="Q28" s="41"/>
      <c r="R28" s="41"/>
      <c r="S28" s="161"/>
      <c r="T28" s="161"/>
    </row>
    <row r="29" s="55" customFormat="true" ht="18.75" hidden="false" customHeight="true" outlineLevel="0" collapsed="false">
      <c r="A29" s="93" t="s">
        <v>134</v>
      </c>
      <c r="B29" s="93"/>
      <c r="C29" s="93"/>
      <c r="D29" s="31" t="s">
        <v>135</v>
      </c>
      <c r="E29" s="32" t="n">
        <f aca="false">E30+E34+E35+E36</f>
        <v>17.785</v>
      </c>
      <c r="F29" s="32" t="n">
        <f aca="false">F30+F34+F35+F36</f>
        <v>4.905</v>
      </c>
      <c r="G29" s="32" t="n">
        <f aca="false">G30+G34+G35+G36</f>
        <v>17.23</v>
      </c>
      <c r="H29" s="146" t="n">
        <f aca="false">G29*4+F29*9+E29*4</f>
        <v>184.205</v>
      </c>
      <c r="I29" s="34"/>
      <c r="J29" s="62"/>
      <c r="K29" s="34" t="n">
        <v>0.86</v>
      </c>
      <c r="L29" s="34" t="n">
        <v>0.08</v>
      </c>
      <c r="M29" s="34" t="n">
        <v>0.05</v>
      </c>
      <c r="N29" s="34" t="n">
        <v>1.89</v>
      </c>
      <c r="O29" s="34" t="n">
        <v>22.47</v>
      </c>
      <c r="P29" s="34" t="n">
        <v>149.43</v>
      </c>
      <c r="Q29" s="34" t="n">
        <v>21.59</v>
      </c>
      <c r="R29" s="34" t="n">
        <v>0.75</v>
      </c>
      <c r="S29" s="161"/>
      <c r="T29" s="162"/>
      <c r="U29" s="10"/>
      <c r="V29" s="10"/>
      <c r="W29" s="10"/>
      <c r="X29" s="10"/>
      <c r="Y29" s="10"/>
      <c r="Z29" s="10"/>
      <c r="AA29" s="10"/>
      <c r="AB29" s="10"/>
    </row>
    <row r="30" s="55" customFormat="true" ht="39" hidden="false" customHeight="true" outlineLevel="0" collapsed="false">
      <c r="A30" s="59" t="s">
        <v>136</v>
      </c>
      <c r="B30" s="294" t="n">
        <v>110</v>
      </c>
      <c r="C30" s="44" t="n">
        <v>100</v>
      </c>
      <c r="D30" s="82"/>
      <c r="E30" s="45" t="n">
        <f aca="false">15.9*C30/100</f>
        <v>15.9</v>
      </c>
      <c r="F30" s="45" t="n">
        <f aca="false">0.7*C30/100</f>
        <v>0.7</v>
      </c>
      <c r="G30" s="45" t="n">
        <v>0</v>
      </c>
      <c r="H30" s="133"/>
      <c r="I30" s="47" t="n">
        <v>0</v>
      </c>
      <c r="J30" s="47" t="n">
        <f aca="false">I30*B30/1000</f>
        <v>0</v>
      </c>
      <c r="K30" s="47"/>
      <c r="L30" s="47"/>
      <c r="M30" s="47"/>
      <c r="N30" s="47"/>
      <c r="O30" s="47"/>
      <c r="P30" s="47"/>
      <c r="Q30" s="110"/>
      <c r="R30" s="110"/>
      <c r="S30" s="161"/>
      <c r="T30" s="162"/>
      <c r="U30" s="10"/>
      <c r="V30" s="10"/>
      <c r="W30" s="10"/>
      <c r="X30" s="10"/>
      <c r="Y30" s="10"/>
      <c r="Z30" s="10"/>
      <c r="AA30" s="10"/>
      <c r="AB30" s="10"/>
    </row>
    <row r="31" s="55" customFormat="true" ht="18" hidden="false" customHeight="true" outlineLevel="0" collapsed="false">
      <c r="A31" s="36" t="s">
        <v>46</v>
      </c>
      <c r="B31" s="82" t="n">
        <f aca="false">C31*1.33</f>
        <v>106.4</v>
      </c>
      <c r="C31" s="37" t="n">
        <v>80</v>
      </c>
      <c r="D31" s="249"/>
      <c r="E31" s="45"/>
      <c r="F31" s="45"/>
      <c r="G31" s="45"/>
      <c r="H31" s="133"/>
      <c r="I31" s="47"/>
      <c r="J31" s="47" t="n">
        <f aca="false">I31*B31/1000</f>
        <v>0</v>
      </c>
      <c r="K31" s="43"/>
      <c r="L31" s="43"/>
      <c r="M31" s="43"/>
      <c r="N31" s="43"/>
      <c r="O31" s="43"/>
      <c r="P31" s="43"/>
      <c r="Q31" s="46"/>
      <c r="R31" s="46"/>
      <c r="S31" s="161"/>
      <c r="T31" s="162"/>
      <c r="U31" s="10"/>
      <c r="V31" s="10"/>
      <c r="W31" s="10"/>
      <c r="X31" s="10"/>
      <c r="Y31" s="10"/>
      <c r="Z31" s="10"/>
      <c r="AA31" s="10"/>
      <c r="AB31" s="10"/>
    </row>
    <row r="32" customFormat="false" ht="20.25" hidden="false" customHeight="true" outlineLevel="0" collapsed="false">
      <c r="A32" s="48" t="s">
        <v>47</v>
      </c>
      <c r="B32" s="85" t="n">
        <f aca="false">C32*1.43</f>
        <v>114.4</v>
      </c>
      <c r="C32" s="37" t="n">
        <v>80</v>
      </c>
      <c r="D32" s="79"/>
      <c r="E32" s="39"/>
      <c r="F32" s="39"/>
      <c r="G32" s="39"/>
      <c r="H32" s="81"/>
      <c r="I32" s="61"/>
      <c r="J32" s="47" t="n">
        <f aca="false">I32*B32/1000</f>
        <v>0</v>
      </c>
      <c r="K32" s="42"/>
      <c r="L32" s="42"/>
      <c r="M32" s="43"/>
      <c r="N32" s="43"/>
      <c r="O32" s="42"/>
      <c r="P32" s="42"/>
      <c r="Q32" s="34"/>
      <c r="R32" s="34"/>
      <c r="S32" s="152"/>
      <c r="T32" s="152"/>
    </row>
    <row r="33" customFormat="false" ht="18.75" hidden="false" customHeight="true" outlineLevel="0" collapsed="false">
      <c r="A33" s="48" t="s">
        <v>48</v>
      </c>
      <c r="B33" s="85" t="n">
        <f aca="false">C33*1.54</f>
        <v>123.2</v>
      </c>
      <c r="C33" s="37" t="n">
        <v>80</v>
      </c>
      <c r="D33" s="79"/>
      <c r="E33" s="39"/>
      <c r="F33" s="39"/>
      <c r="G33" s="39"/>
      <c r="H33" s="81"/>
      <c r="I33" s="61"/>
      <c r="J33" s="47" t="n">
        <f aca="false">I33*B33/1000</f>
        <v>0</v>
      </c>
      <c r="K33" s="42"/>
      <c r="L33" s="42"/>
      <c r="M33" s="43"/>
      <c r="N33" s="43"/>
      <c r="O33" s="42"/>
      <c r="P33" s="42"/>
      <c r="Q33" s="34"/>
      <c r="R33" s="34"/>
      <c r="S33" s="152"/>
      <c r="T33" s="152"/>
    </row>
    <row r="34" s="55" customFormat="true" ht="16.5" hidden="false" customHeight="true" outlineLevel="0" collapsed="false">
      <c r="A34" s="48" t="s">
        <v>49</v>
      </c>
      <c r="B34" s="85" t="n">
        <f aca="false">C34*1.67</f>
        <v>133.6</v>
      </c>
      <c r="C34" s="37" t="n">
        <v>80</v>
      </c>
      <c r="D34" s="79"/>
      <c r="E34" s="56" t="n">
        <f aca="false">2*C34/100</f>
        <v>1.6</v>
      </c>
      <c r="F34" s="56" t="n">
        <f aca="false">0.1*C34/100</f>
        <v>0.08</v>
      </c>
      <c r="G34" s="56" t="n">
        <f aca="false">19.7*C34/100</f>
        <v>15.76</v>
      </c>
      <c r="H34" s="81"/>
      <c r="I34" s="61" t="n">
        <v>0</v>
      </c>
      <c r="J34" s="47" t="n">
        <f aca="false">I34*B34/1000</f>
        <v>0</v>
      </c>
      <c r="K34" s="42"/>
      <c r="L34" s="42"/>
      <c r="M34" s="43"/>
      <c r="N34" s="43"/>
      <c r="O34" s="42"/>
      <c r="P34" s="42"/>
      <c r="Q34" s="46"/>
      <c r="R34" s="46"/>
      <c r="S34" s="152"/>
      <c r="T34" s="153"/>
      <c r="U34" s="10"/>
      <c r="V34" s="10"/>
      <c r="W34" s="10"/>
      <c r="X34" s="10"/>
      <c r="Y34" s="10"/>
      <c r="Z34" s="10"/>
      <c r="AA34" s="10"/>
      <c r="AB34" s="10"/>
    </row>
    <row r="35" s="55" customFormat="true" ht="17.25" hidden="false" customHeight="true" outlineLevel="0" collapsed="false">
      <c r="A35" s="36" t="s">
        <v>52</v>
      </c>
      <c r="B35" s="82" t="n">
        <f aca="false">C35*1.19</f>
        <v>17.85</v>
      </c>
      <c r="C35" s="65" t="n">
        <v>15</v>
      </c>
      <c r="D35" s="249"/>
      <c r="E35" s="56" t="n">
        <f aca="false">1.7*C35/100</f>
        <v>0.255</v>
      </c>
      <c r="F35" s="56" t="n">
        <v>0</v>
      </c>
      <c r="G35" s="56" t="n">
        <f aca="false">9.5*C35/100</f>
        <v>1.425</v>
      </c>
      <c r="H35" s="133"/>
      <c r="I35" s="47" t="n">
        <v>0</v>
      </c>
      <c r="J35" s="47" t="n">
        <f aca="false">I35*B35/1000</f>
        <v>0</v>
      </c>
      <c r="K35" s="43"/>
      <c r="L35" s="43"/>
      <c r="M35" s="43"/>
      <c r="N35" s="43"/>
      <c r="O35" s="43"/>
      <c r="P35" s="43"/>
      <c r="Q35" s="46"/>
      <c r="R35" s="46"/>
      <c r="S35" s="152"/>
      <c r="T35" s="153"/>
      <c r="U35" s="10"/>
      <c r="V35" s="10"/>
      <c r="W35" s="10"/>
      <c r="X35" s="10"/>
      <c r="Y35" s="10"/>
      <c r="Z35" s="10"/>
      <c r="AA35" s="10"/>
      <c r="AB35" s="10"/>
    </row>
    <row r="36" s="55" customFormat="true" ht="17.25" hidden="false" customHeight="true" outlineLevel="0" collapsed="false">
      <c r="A36" s="36" t="s">
        <v>53</v>
      </c>
      <c r="B36" s="65" t="n">
        <v>5</v>
      </c>
      <c r="C36" s="37" t="n">
        <v>5</v>
      </c>
      <c r="D36" s="249"/>
      <c r="E36" s="45" t="n">
        <f aca="false">0.6*C36/100</f>
        <v>0.03</v>
      </c>
      <c r="F36" s="45" t="n">
        <f aca="false">82.5*C36/100</f>
        <v>4.125</v>
      </c>
      <c r="G36" s="45" t="n">
        <f aca="false">0.9*C36/100</f>
        <v>0.045</v>
      </c>
      <c r="H36" s="133"/>
      <c r="I36" s="47" t="n">
        <v>0</v>
      </c>
      <c r="J36" s="47" t="n">
        <f aca="false">I36*B36/1000</f>
        <v>0</v>
      </c>
      <c r="K36" s="42"/>
      <c r="L36" s="42"/>
      <c r="M36" s="43"/>
      <c r="N36" s="43"/>
      <c r="O36" s="42"/>
      <c r="P36" s="42"/>
      <c r="Q36" s="54"/>
      <c r="R36" s="54"/>
      <c r="S36" s="152"/>
      <c r="T36" s="153"/>
      <c r="U36" s="10"/>
      <c r="V36" s="10"/>
      <c r="W36" s="10"/>
      <c r="X36" s="10"/>
      <c r="Y36" s="10"/>
      <c r="Z36" s="10"/>
      <c r="AA36" s="10"/>
      <c r="AB36" s="10"/>
    </row>
    <row r="37" customFormat="false" ht="20.25" hidden="false" customHeight="true" outlineLevel="0" collapsed="false">
      <c r="A37" s="295"/>
      <c r="B37" s="295"/>
      <c r="C37" s="295"/>
      <c r="D37" s="125"/>
      <c r="E37" s="27" t="n">
        <f aca="false">E38-(E38*6/100)</f>
        <v>16.14074</v>
      </c>
      <c r="F37" s="27" t="n">
        <f aca="false">F38-(F38*12/100)</f>
        <v>12.44144</v>
      </c>
      <c r="G37" s="27" t="n">
        <f aca="false">G38-(G38*9/100)</f>
        <v>14.79842</v>
      </c>
      <c r="H37" s="53" t="n">
        <f aca="false">E37*4+F37*9+G37*4</f>
        <v>235.7296</v>
      </c>
      <c r="I37" s="34"/>
      <c r="J37" s="54"/>
      <c r="K37" s="34"/>
      <c r="L37" s="34"/>
      <c r="M37" s="34"/>
      <c r="N37" s="34"/>
      <c r="O37" s="34"/>
      <c r="P37" s="34"/>
      <c r="Q37" s="54"/>
      <c r="R37" s="54"/>
      <c r="S37" s="152"/>
      <c r="T37" s="152"/>
      <c r="U37" s="170"/>
      <c r="V37" s="170"/>
    </row>
    <row r="38" customFormat="false" ht="26.1" hidden="false" customHeight="true" outlineLevel="0" collapsed="false">
      <c r="A38" s="51" t="s">
        <v>137</v>
      </c>
      <c r="B38" s="51"/>
      <c r="C38" s="51"/>
      <c r="D38" s="31" t="s">
        <v>70</v>
      </c>
      <c r="E38" s="32" t="n">
        <f aca="false">E39+E40+E41+E42+E44+E46</f>
        <v>17.171</v>
      </c>
      <c r="F38" s="32" t="n">
        <f aca="false">F39+F40+F41+F42+F44+F46</f>
        <v>14.138</v>
      </c>
      <c r="G38" s="32" t="n">
        <f aca="false">G39+G40+G41+G42+G44+G46</f>
        <v>16.262</v>
      </c>
      <c r="H38" s="33" t="n">
        <f aca="false">G38*4+F38*9+E38*4</f>
        <v>260.974</v>
      </c>
      <c r="I38" s="34"/>
      <c r="J38" s="62" t="n">
        <f aca="false">J39+J40+J41+J42+J43+J44+J45+J46</f>
        <v>0</v>
      </c>
      <c r="K38" s="34" t="n">
        <v>0.0257142857142857</v>
      </c>
      <c r="L38" s="34" t="n">
        <v>0.09</v>
      </c>
      <c r="M38" s="34" t="n">
        <v>0</v>
      </c>
      <c r="N38" s="34" t="n">
        <v>0.26</v>
      </c>
      <c r="O38" s="34" t="n">
        <v>26.9742857142857</v>
      </c>
      <c r="P38" s="34" t="n">
        <v>140.31</v>
      </c>
      <c r="Q38" s="34" t="n">
        <v>11.65</v>
      </c>
      <c r="R38" s="34" t="n">
        <v>0.91</v>
      </c>
      <c r="S38" s="152"/>
      <c r="T38" s="152"/>
      <c r="U38" s="170"/>
      <c r="V38" s="170"/>
    </row>
    <row r="39" s="55" customFormat="true" ht="25.5" hidden="false" customHeight="true" outlineLevel="0" collapsed="false">
      <c r="A39" s="59" t="s">
        <v>138</v>
      </c>
      <c r="B39" s="78" t="n">
        <v>74</v>
      </c>
      <c r="C39" s="82" t="n">
        <v>74</v>
      </c>
      <c r="D39" s="31"/>
      <c r="E39" s="45" t="n">
        <f aca="false">18.9*C39/100</f>
        <v>13.986</v>
      </c>
      <c r="F39" s="45" t="n">
        <f aca="false">12.4*C39/100</f>
        <v>9.176</v>
      </c>
      <c r="G39" s="45" t="n">
        <v>0</v>
      </c>
      <c r="H39" s="133"/>
      <c r="I39" s="47" t="n">
        <v>0</v>
      </c>
      <c r="J39" s="61" t="n">
        <f aca="false">B39*I39/1000</f>
        <v>0</v>
      </c>
      <c r="K39" s="42"/>
      <c r="L39" s="42"/>
      <c r="M39" s="43"/>
      <c r="N39" s="43"/>
      <c r="O39" s="42"/>
      <c r="P39" s="42"/>
      <c r="Q39" s="42"/>
      <c r="R39" s="42"/>
    </row>
    <row r="40" customFormat="false" ht="23.25" hidden="false" customHeight="true" outlineLevel="0" collapsed="false">
      <c r="A40" s="50" t="s">
        <v>36</v>
      </c>
      <c r="B40" s="65" t="n">
        <v>18</v>
      </c>
      <c r="C40" s="65" t="n">
        <v>18</v>
      </c>
      <c r="D40" s="31"/>
      <c r="E40" s="46" t="n">
        <f aca="false">7.6*C40/100</f>
        <v>1.368</v>
      </c>
      <c r="F40" s="46" t="n">
        <f aca="false">0.9*C40/100</f>
        <v>0.162</v>
      </c>
      <c r="G40" s="46" t="n">
        <f aca="false">48.4*C40/100</f>
        <v>8.712</v>
      </c>
      <c r="H40" s="133"/>
      <c r="I40" s="47" t="n">
        <v>0</v>
      </c>
      <c r="J40" s="61" t="n">
        <f aca="false">B40*I40/1000</f>
        <v>0</v>
      </c>
      <c r="K40" s="43"/>
      <c r="L40" s="43"/>
      <c r="M40" s="43"/>
      <c r="N40" s="43"/>
      <c r="O40" s="43"/>
      <c r="P40" s="43"/>
      <c r="Q40" s="42"/>
      <c r="R40" s="42"/>
    </row>
    <row r="41" customFormat="false" ht="20.25" hidden="false" customHeight="true" outlineLevel="0" collapsed="false">
      <c r="A41" s="48" t="s">
        <v>127</v>
      </c>
      <c r="B41" s="119" t="n">
        <v>5</v>
      </c>
      <c r="C41" s="119" t="n">
        <v>5</v>
      </c>
      <c r="D41" s="31"/>
      <c r="E41" s="39" t="n">
        <f aca="false">12.7*C41/100</f>
        <v>0.635</v>
      </c>
      <c r="F41" s="39" t="n">
        <f aca="false">11.5*C41/100</f>
        <v>0.575</v>
      </c>
      <c r="G41" s="39" t="n">
        <f aca="false">0.7*C41/100</f>
        <v>0.035</v>
      </c>
      <c r="H41" s="81"/>
      <c r="I41" s="61" t="n">
        <v>0</v>
      </c>
      <c r="J41" s="61" t="n">
        <f aca="false">B41*I41/40</f>
        <v>0</v>
      </c>
      <c r="K41" s="42"/>
      <c r="L41" s="42"/>
      <c r="M41" s="43"/>
      <c r="N41" s="43"/>
      <c r="O41" s="42"/>
      <c r="P41" s="42"/>
      <c r="Q41" s="42"/>
      <c r="R41" s="42"/>
    </row>
    <row r="42" customFormat="false" ht="26.1" hidden="false" customHeight="true" outlineLevel="0" collapsed="false">
      <c r="A42" s="48" t="s">
        <v>52</v>
      </c>
      <c r="B42" s="85" t="n">
        <f aca="false">C42*1.19</f>
        <v>7.14</v>
      </c>
      <c r="C42" s="119" t="n">
        <v>6</v>
      </c>
      <c r="D42" s="31"/>
      <c r="E42" s="56" t="n">
        <f aca="false">1.7*C42/100</f>
        <v>0.102</v>
      </c>
      <c r="F42" s="56" t="n">
        <v>0</v>
      </c>
      <c r="G42" s="56" t="n">
        <f aca="false">9.5*C42/100</f>
        <v>0.57</v>
      </c>
      <c r="H42" s="81"/>
      <c r="I42" s="61" t="n">
        <v>0</v>
      </c>
      <c r="J42" s="61" t="n">
        <f aca="false">B42*I42/1000</f>
        <v>0</v>
      </c>
      <c r="K42" s="42"/>
      <c r="L42" s="42"/>
      <c r="M42" s="43"/>
      <c r="N42" s="43"/>
      <c r="O42" s="42"/>
      <c r="P42" s="42"/>
      <c r="Q42" s="34"/>
      <c r="R42" s="54"/>
    </row>
    <row r="43" s="55" customFormat="true" ht="26.1" hidden="false" customHeight="true" outlineLevel="0" collapsed="false">
      <c r="A43" s="48" t="s">
        <v>139</v>
      </c>
      <c r="B43" s="119" t="n">
        <v>10</v>
      </c>
      <c r="C43" s="119" t="n">
        <v>10</v>
      </c>
      <c r="D43" s="31"/>
      <c r="E43" s="39"/>
      <c r="F43" s="39"/>
      <c r="G43" s="39"/>
      <c r="H43" s="81"/>
      <c r="I43" s="61"/>
      <c r="J43" s="61" t="n">
        <f aca="false">B43*I43/1000</f>
        <v>0</v>
      </c>
      <c r="K43" s="42"/>
      <c r="L43" s="42"/>
      <c r="M43" s="43"/>
      <c r="N43" s="43"/>
      <c r="O43" s="42"/>
      <c r="P43" s="42"/>
      <c r="Q43" s="34"/>
      <c r="R43" s="34"/>
    </row>
    <row r="44" customFormat="false" ht="26.1" hidden="false" customHeight="true" outlineLevel="0" collapsed="false">
      <c r="A44" s="48" t="s">
        <v>62</v>
      </c>
      <c r="B44" s="296" t="n">
        <v>10</v>
      </c>
      <c r="C44" s="296" t="n">
        <v>10</v>
      </c>
      <c r="D44" s="31"/>
      <c r="E44" s="45" t="n">
        <f aca="false">10.5*C44/100</f>
        <v>1.05</v>
      </c>
      <c r="F44" s="39" t="n">
        <f aca="false">1*C44/100</f>
        <v>0.1</v>
      </c>
      <c r="G44" s="39" t="n">
        <f aca="false">69*C44/100</f>
        <v>6.9</v>
      </c>
      <c r="H44" s="297"/>
      <c r="I44" s="112" t="n">
        <v>0</v>
      </c>
      <c r="J44" s="61" t="n">
        <f aca="false">B44*I44/1000</f>
        <v>0</v>
      </c>
      <c r="K44" s="42"/>
      <c r="L44" s="42"/>
      <c r="M44" s="43"/>
      <c r="N44" s="43"/>
      <c r="O44" s="42"/>
      <c r="P44" s="42"/>
      <c r="Q44" s="47"/>
      <c r="R44" s="47"/>
    </row>
    <row r="45" customFormat="false" ht="26.1" hidden="false" customHeight="true" outlineLevel="0" collapsed="false">
      <c r="A45" s="48" t="s">
        <v>32</v>
      </c>
      <c r="B45" s="296" t="n">
        <v>1</v>
      </c>
      <c r="C45" s="296" t="n">
        <v>1</v>
      </c>
      <c r="D45" s="31"/>
      <c r="E45" s="45"/>
      <c r="F45" s="39"/>
      <c r="G45" s="39"/>
      <c r="H45" s="297"/>
      <c r="I45" s="112" t="n">
        <v>0</v>
      </c>
      <c r="J45" s="61" t="n">
        <f aca="false">B45*I45/1000</f>
        <v>0</v>
      </c>
      <c r="K45" s="42"/>
      <c r="L45" s="42"/>
      <c r="M45" s="43"/>
      <c r="N45" s="43"/>
      <c r="O45" s="42"/>
      <c r="P45" s="42"/>
      <c r="Q45" s="47"/>
      <c r="R45" s="47"/>
    </row>
    <row r="46" s="55" customFormat="true" ht="26.1" hidden="false" customHeight="true" outlineLevel="0" collapsed="false">
      <c r="A46" s="48" t="s">
        <v>53</v>
      </c>
      <c r="B46" s="296" t="n">
        <v>5</v>
      </c>
      <c r="C46" s="296" t="n">
        <v>5</v>
      </c>
      <c r="D46" s="31"/>
      <c r="E46" s="45" t="n">
        <f aca="false">0.6*C46/100</f>
        <v>0.03</v>
      </c>
      <c r="F46" s="45" t="n">
        <f aca="false">82.5*C46/100</f>
        <v>4.125</v>
      </c>
      <c r="G46" s="45" t="n">
        <f aca="false">0.9*C46/100</f>
        <v>0.045</v>
      </c>
      <c r="H46" s="297"/>
      <c r="I46" s="112" t="n">
        <v>0</v>
      </c>
      <c r="J46" s="61" t="n">
        <f aca="false">B46*I46/1000</f>
        <v>0</v>
      </c>
      <c r="K46" s="42"/>
      <c r="L46" s="42"/>
      <c r="M46" s="43"/>
      <c r="N46" s="43"/>
      <c r="O46" s="42"/>
      <c r="P46" s="42"/>
      <c r="Q46" s="34"/>
      <c r="R46" s="34"/>
    </row>
    <row r="47" customFormat="false" ht="21" hidden="false" customHeight="true" outlineLevel="0" collapsed="false">
      <c r="A47" s="298"/>
      <c r="B47" s="299"/>
      <c r="C47" s="300"/>
      <c r="D47" s="31"/>
      <c r="E47" s="27" t="n">
        <f aca="false">E48-(E48*6/100)</f>
        <v>3.43476</v>
      </c>
      <c r="F47" s="27" t="n">
        <f aca="false">F48-(F48*12/100)</f>
        <v>4.27416</v>
      </c>
      <c r="G47" s="27" t="n">
        <f aca="false">G48-(G48*9/100)</f>
        <v>28.77693</v>
      </c>
      <c r="H47" s="91" t="n">
        <f aca="false">E47*4+F47*9+G47*4</f>
        <v>167.3142</v>
      </c>
      <c r="I47" s="112"/>
      <c r="J47" s="42"/>
      <c r="K47" s="42"/>
      <c r="L47" s="42"/>
      <c r="M47" s="43"/>
      <c r="N47" s="43"/>
      <c r="O47" s="42"/>
      <c r="P47" s="42"/>
      <c r="Q47" s="42"/>
      <c r="R47" s="42"/>
    </row>
    <row r="48" s="55" customFormat="true" ht="26.1" hidden="false" customHeight="true" outlineLevel="0" collapsed="false">
      <c r="A48" s="30" t="s">
        <v>140</v>
      </c>
      <c r="B48" s="30"/>
      <c r="C48" s="30"/>
      <c r="D48" s="31" t="n">
        <v>180</v>
      </c>
      <c r="E48" s="17" t="n">
        <f aca="false">E49+E50+E51+E52+E53+E54+E55</f>
        <v>3.654</v>
      </c>
      <c r="F48" s="17" t="n">
        <f aca="false">F49+F50+F51+F52+F53+F54+F55</f>
        <v>4.857</v>
      </c>
      <c r="G48" s="17" t="n">
        <f aca="false">G49+G50+G51+G52+G53+G54+G55</f>
        <v>31.623</v>
      </c>
      <c r="H48" s="67" t="n">
        <f aca="false">E48*4+F48*9+G48*4</f>
        <v>184.821</v>
      </c>
      <c r="I48" s="54"/>
      <c r="J48" s="62" t="n">
        <f aca="false">J49+J50+J51+J52+J53+J54+J55</f>
        <v>35</v>
      </c>
      <c r="K48" s="54" t="n">
        <v>13.87</v>
      </c>
      <c r="L48" s="34" t="n">
        <v>0.12</v>
      </c>
      <c r="M48" s="34" t="n">
        <v>0.07</v>
      </c>
      <c r="N48" s="34" t="n">
        <v>0.2</v>
      </c>
      <c r="O48" s="34" t="n">
        <v>43.08</v>
      </c>
      <c r="P48" s="34" t="n">
        <v>112.6</v>
      </c>
      <c r="Q48" s="34" t="n">
        <v>15</v>
      </c>
      <c r="R48" s="34" t="n">
        <v>1.2</v>
      </c>
    </row>
    <row r="49" customFormat="false" ht="18" hidden="false" customHeight="true" outlineLevel="0" collapsed="false">
      <c r="A49" s="36" t="s">
        <v>46</v>
      </c>
      <c r="B49" s="44" t="n">
        <f aca="false">C49*1.33</f>
        <v>207.48</v>
      </c>
      <c r="C49" s="301" t="n">
        <v>156</v>
      </c>
      <c r="D49" s="37"/>
      <c r="E49" s="56"/>
      <c r="F49" s="56"/>
      <c r="G49" s="56"/>
      <c r="H49" s="18"/>
      <c r="I49" s="41"/>
      <c r="J49" s="302" t="n">
        <f aca="false">I49*B49/1000</f>
        <v>0</v>
      </c>
      <c r="K49" s="43"/>
      <c r="L49" s="43"/>
      <c r="M49" s="43"/>
      <c r="N49" s="43"/>
      <c r="O49" s="43"/>
      <c r="P49" s="43"/>
      <c r="Q49" s="42"/>
      <c r="R49" s="42"/>
    </row>
    <row r="50" customFormat="false" ht="17.25" hidden="false" customHeight="true" outlineLevel="0" collapsed="false">
      <c r="A50" s="48" t="s">
        <v>47</v>
      </c>
      <c r="B50" s="44" t="n">
        <f aca="false">C50*1.43</f>
        <v>223.08</v>
      </c>
      <c r="C50" s="37" t="n">
        <v>156</v>
      </c>
      <c r="D50" s="49"/>
      <c r="E50" s="46"/>
      <c r="F50" s="46"/>
      <c r="G50" s="46"/>
      <c r="H50" s="18"/>
      <c r="I50" s="27"/>
      <c r="J50" s="302" t="n">
        <f aca="false">I50*B50/1000</f>
        <v>0</v>
      </c>
      <c r="K50" s="42"/>
      <c r="L50" s="42"/>
      <c r="M50" s="43"/>
      <c r="N50" s="43"/>
      <c r="O50" s="42"/>
      <c r="P50" s="42"/>
      <c r="Q50" s="42"/>
      <c r="R50" s="42"/>
    </row>
    <row r="51" s="55" customFormat="true" ht="18" hidden="false" customHeight="true" outlineLevel="0" collapsed="false">
      <c r="A51" s="48" t="s">
        <v>48</v>
      </c>
      <c r="B51" s="44" t="n">
        <f aca="false">C51*1.54</f>
        <v>240.24</v>
      </c>
      <c r="C51" s="37" t="n">
        <v>156</v>
      </c>
      <c r="D51" s="49"/>
      <c r="E51" s="46"/>
      <c r="F51" s="46"/>
      <c r="G51" s="46"/>
      <c r="H51" s="18"/>
      <c r="I51" s="27"/>
      <c r="J51" s="302" t="n">
        <f aca="false">I51*B51/1000</f>
        <v>0</v>
      </c>
      <c r="K51" s="42"/>
      <c r="L51" s="42"/>
      <c r="M51" s="43"/>
      <c r="N51" s="43"/>
      <c r="O51" s="42"/>
      <c r="P51" s="42"/>
      <c r="Q51" s="42"/>
      <c r="R51" s="42"/>
    </row>
    <row r="52" s="55" customFormat="true" ht="24.75" hidden="false" customHeight="true" outlineLevel="0" collapsed="false">
      <c r="A52" s="48" t="s">
        <v>49</v>
      </c>
      <c r="B52" s="44" t="n">
        <f aca="false">C52*1.67</f>
        <v>260.52</v>
      </c>
      <c r="C52" s="37" t="n">
        <v>156</v>
      </c>
      <c r="D52" s="49"/>
      <c r="E52" s="56" t="n">
        <f aca="false">2*C52/100</f>
        <v>3.12</v>
      </c>
      <c r="F52" s="56" t="n">
        <f aca="false">0.1*C52/100</f>
        <v>0.156</v>
      </c>
      <c r="G52" s="56" t="n">
        <f aca="false">19.7*C52/100</f>
        <v>30.732</v>
      </c>
      <c r="H52" s="18"/>
      <c r="I52" s="27" t="n">
        <v>0</v>
      </c>
      <c r="J52" s="302" t="n">
        <f aca="false">I52*B52/1000</f>
        <v>0</v>
      </c>
      <c r="K52" s="42"/>
      <c r="L52" s="42"/>
      <c r="M52" s="43"/>
      <c r="N52" s="43"/>
      <c r="O52" s="42"/>
      <c r="P52" s="42"/>
      <c r="Q52" s="54"/>
      <c r="R52" s="54"/>
    </row>
    <row r="53" s="55" customFormat="true" ht="24" hidden="false" customHeight="true" outlineLevel="0" collapsed="false">
      <c r="A53" s="48" t="s">
        <v>30</v>
      </c>
      <c r="B53" s="37" t="n">
        <v>18</v>
      </c>
      <c r="C53" s="301" t="n">
        <v>18</v>
      </c>
      <c r="D53" s="49"/>
      <c r="E53" s="46" t="n">
        <f aca="false">2.8*C53/100</f>
        <v>0.504</v>
      </c>
      <c r="F53" s="46" t="n">
        <f aca="false">3.2*C53/100</f>
        <v>0.576</v>
      </c>
      <c r="G53" s="46" t="n">
        <f aca="false">4.7*C53/100</f>
        <v>0.846</v>
      </c>
      <c r="H53" s="18"/>
      <c r="I53" s="27" t="n">
        <v>0</v>
      </c>
      <c r="J53" s="302" t="n">
        <f aca="false">I53*B53/1000</f>
        <v>0</v>
      </c>
      <c r="K53" s="42"/>
      <c r="L53" s="42"/>
      <c r="M53" s="43"/>
      <c r="N53" s="43"/>
      <c r="O53" s="42"/>
      <c r="P53" s="42"/>
      <c r="Q53" s="61"/>
      <c r="R53" s="61"/>
    </row>
    <row r="54" s="55" customFormat="true" ht="17.25" hidden="false" customHeight="true" outlineLevel="0" collapsed="false">
      <c r="A54" s="48" t="s">
        <v>32</v>
      </c>
      <c r="B54" s="37" t="n">
        <v>1</v>
      </c>
      <c r="C54" s="301" t="n">
        <v>1</v>
      </c>
      <c r="D54" s="49"/>
      <c r="E54" s="46"/>
      <c r="F54" s="46"/>
      <c r="G54" s="46"/>
      <c r="H54" s="18"/>
      <c r="I54" s="27" t="n">
        <v>0</v>
      </c>
      <c r="J54" s="302" t="n">
        <f aca="false">I54*B54/1000</f>
        <v>0</v>
      </c>
      <c r="K54" s="42"/>
      <c r="L54" s="42"/>
      <c r="M54" s="43"/>
      <c r="N54" s="43"/>
      <c r="O54" s="42"/>
      <c r="P54" s="42"/>
      <c r="Q54" s="86"/>
      <c r="R54" s="86"/>
    </row>
    <row r="55" s="55" customFormat="true" ht="17.25" hidden="false" customHeight="true" outlineLevel="0" collapsed="false">
      <c r="A55" s="50" t="s">
        <v>33</v>
      </c>
      <c r="B55" s="37" t="n">
        <v>5</v>
      </c>
      <c r="C55" s="301" t="n">
        <v>5</v>
      </c>
      <c r="D55" s="37"/>
      <c r="E55" s="45" t="n">
        <f aca="false">0.6*C55/100</f>
        <v>0.03</v>
      </c>
      <c r="F55" s="45" t="n">
        <f aca="false">82.5*C55/100</f>
        <v>4.125</v>
      </c>
      <c r="G55" s="45" t="n">
        <f aca="false">0.9*C55/100</f>
        <v>0.045</v>
      </c>
      <c r="H55" s="18"/>
      <c r="I55" s="41" t="n">
        <v>7000</v>
      </c>
      <c r="J55" s="302" t="n">
        <f aca="false">I55*B55/1000</f>
        <v>35</v>
      </c>
      <c r="K55" s="42"/>
      <c r="L55" s="42"/>
      <c r="M55" s="43"/>
      <c r="N55" s="43"/>
      <c r="O55" s="42"/>
      <c r="P55" s="42"/>
      <c r="Q55" s="42"/>
      <c r="R55" s="42"/>
    </row>
    <row r="56" s="55" customFormat="true" ht="24" hidden="false" customHeight="true" outlineLevel="0" collapsed="false">
      <c r="A56" s="303" t="s">
        <v>120</v>
      </c>
      <c r="B56" s="303"/>
      <c r="C56" s="303"/>
      <c r="D56" s="303"/>
      <c r="E56" s="303"/>
      <c r="F56" s="303"/>
      <c r="G56" s="303"/>
      <c r="H56" s="303"/>
      <c r="I56" s="303"/>
      <c r="J56" s="303"/>
      <c r="K56" s="303"/>
      <c r="L56" s="303"/>
      <c r="M56" s="303"/>
      <c r="N56" s="303"/>
      <c r="O56" s="303"/>
      <c r="P56" s="303"/>
      <c r="Q56" s="303"/>
      <c r="R56" s="303"/>
    </row>
    <row r="57" customFormat="false" ht="19.5" hidden="false" customHeight="true" outlineLevel="0" collapsed="false">
      <c r="A57" s="304"/>
      <c r="B57" s="305"/>
      <c r="C57" s="306"/>
      <c r="D57" s="107"/>
      <c r="E57" s="27" t="n">
        <f aca="false">E58-(E58*6/100)</f>
        <v>4.0749</v>
      </c>
      <c r="F57" s="27" t="n">
        <f aca="false">F58-(F58*12/100)</f>
        <v>15.76608</v>
      </c>
      <c r="G57" s="27" t="n">
        <f aca="false">G58-(G58*9/100)</f>
        <v>12.99753</v>
      </c>
      <c r="H57" s="91" t="n">
        <f aca="false">E57*4+F57*9+G57*4</f>
        <v>210.18444</v>
      </c>
      <c r="I57" s="47"/>
      <c r="J57" s="41"/>
      <c r="K57" s="102"/>
      <c r="L57" s="43"/>
      <c r="M57" s="43"/>
      <c r="N57" s="43"/>
      <c r="O57" s="43"/>
      <c r="P57" s="43"/>
      <c r="Q57" s="43"/>
      <c r="R57" s="43"/>
    </row>
    <row r="58" customFormat="false" ht="26.1" hidden="false" customHeight="true" outlineLevel="0" collapsed="false">
      <c r="A58" s="271" t="s">
        <v>141</v>
      </c>
      <c r="B58" s="271"/>
      <c r="C58" s="271"/>
      <c r="D58" s="31" t="n">
        <v>180</v>
      </c>
      <c r="E58" s="32" t="n">
        <f aca="false">E59+E60+E61+E62+E63+E64</f>
        <v>4.335</v>
      </c>
      <c r="F58" s="32" t="n">
        <f aca="false">F59+F60+F61+F62+F63+F64</f>
        <v>17.916</v>
      </c>
      <c r="G58" s="32" t="n">
        <f aca="false">G59+G60+G61+G62+G63+G64</f>
        <v>14.283</v>
      </c>
      <c r="H58" s="67" t="n">
        <f aca="false">G58*4+F58*9+E58*4</f>
        <v>235.716</v>
      </c>
      <c r="I58" s="34"/>
      <c r="J58" s="307" t="n">
        <f aca="false">J59+J61</f>
        <v>14.3</v>
      </c>
      <c r="K58" s="54" t="n">
        <v>0</v>
      </c>
      <c r="L58" s="34" t="n">
        <v>0.168</v>
      </c>
      <c r="M58" s="34" t="n">
        <v>0.24</v>
      </c>
      <c r="N58" s="34" t="n">
        <v>0.6</v>
      </c>
      <c r="O58" s="34" t="n">
        <v>11.916</v>
      </c>
      <c r="P58" s="34" t="n">
        <v>168.672</v>
      </c>
      <c r="Q58" s="34" t="n">
        <v>25.644</v>
      </c>
      <c r="R58" s="34" t="n">
        <v>1.692</v>
      </c>
    </row>
    <row r="59" customFormat="false" ht="26.1" hidden="false" customHeight="true" outlineLevel="0" collapsed="false">
      <c r="A59" s="36" t="s">
        <v>142</v>
      </c>
      <c r="B59" s="37" t="n">
        <v>286</v>
      </c>
      <c r="C59" s="37" t="n">
        <v>209</v>
      </c>
      <c r="D59" s="44"/>
      <c r="E59" s="56" t="n">
        <f aca="false">1.8*C59/100</f>
        <v>3.762</v>
      </c>
      <c r="F59" s="56" t="n">
        <v>0</v>
      </c>
      <c r="G59" s="56" t="n">
        <f aca="false">5.4*C59/100</f>
        <v>11.286</v>
      </c>
      <c r="H59" s="56"/>
      <c r="I59" s="41" t="n">
        <v>50</v>
      </c>
      <c r="J59" s="41" t="n">
        <f aca="false">B59*I59/1000</f>
        <v>14.3</v>
      </c>
      <c r="K59" s="41"/>
      <c r="L59" s="41"/>
      <c r="M59" s="41"/>
      <c r="N59" s="41"/>
      <c r="O59" s="41"/>
      <c r="P59" s="41"/>
      <c r="Q59" s="41"/>
      <c r="R59" s="41"/>
    </row>
    <row r="60" customFormat="false" ht="26.1" hidden="false" customHeight="true" outlineLevel="0" collapsed="false">
      <c r="A60" s="36" t="s">
        <v>95</v>
      </c>
      <c r="B60" s="37" t="n">
        <v>8</v>
      </c>
      <c r="C60" s="37" t="n">
        <v>8</v>
      </c>
      <c r="D60" s="44"/>
      <c r="E60" s="46" t="n">
        <v>0</v>
      </c>
      <c r="F60" s="46" t="n">
        <f aca="false">99.9*C60/100</f>
        <v>7.992</v>
      </c>
      <c r="G60" s="46" t="n">
        <v>0</v>
      </c>
      <c r="H60" s="244"/>
      <c r="I60" s="41"/>
      <c r="J60" s="41" t="n">
        <f aca="false">B60*I60/1000</f>
        <v>0</v>
      </c>
      <c r="K60" s="41"/>
      <c r="L60" s="47"/>
      <c r="M60" s="47"/>
      <c r="N60" s="47"/>
      <c r="O60" s="47"/>
      <c r="P60" s="47"/>
      <c r="Q60" s="47"/>
      <c r="R60" s="47"/>
    </row>
    <row r="61" s="55" customFormat="true" ht="26.1" hidden="false" customHeight="true" outlineLevel="0" collapsed="false">
      <c r="A61" s="50" t="s">
        <v>143</v>
      </c>
      <c r="B61" s="37" t="n">
        <v>15</v>
      </c>
      <c r="C61" s="37" t="n">
        <v>12</v>
      </c>
      <c r="D61" s="44"/>
      <c r="E61" s="45" t="n">
        <f aca="false">0.6*C61/100</f>
        <v>0.072</v>
      </c>
      <c r="F61" s="45" t="n">
        <f aca="false">82.5*C61/100</f>
        <v>9.9</v>
      </c>
      <c r="G61" s="45" t="n">
        <f aca="false">0.9*C61/100</f>
        <v>0.108</v>
      </c>
      <c r="H61" s="244"/>
      <c r="I61" s="41" t="n">
        <v>0</v>
      </c>
      <c r="J61" s="41" t="n">
        <f aca="false">B61*I61/1000</f>
        <v>0</v>
      </c>
      <c r="K61" s="41"/>
      <c r="L61" s="47"/>
      <c r="M61" s="47"/>
      <c r="N61" s="47"/>
      <c r="O61" s="47"/>
      <c r="P61" s="47"/>
      <c r="Q61" s="47"/>
      <c r="R61" s="47"/>
    </row>
    <row r="62" s="55" customFormat="true" ht="26.1" hidden="false" customHeight="true" outlineLevel="0" collapsed="false">
      <c r="A62" s="50" t="s">
        <v>52</v>
      </c>
      <c r="B62" s="37" t="n">
        <v>11</v>
      </c>
      <c r="C62" s="37" t="n">
        <v>9</v>
      </c>
      <c r="D62" s="44"/>
      <c r="E62" s="56" t="n">
        <f aca="false">1.7*C62/100</f>
        <v>0.153</v>
      </c>
      <c r="F62" s="56" t="n">
        <v>0</v>
      </c>
      <c r="G62" s="56" t="n">
        <f aca="false">9.5*C62/100</f>
        <v>0.855</v>
      </c>
      <c r="H62" s="244"/>
      <c r="I62" s="41"/>
      <c r="J62" s="41"/>
      <c r="K62" s="41"/>
      <c r="L62" s="47"/>
      <c r="M62" s="47"/>
      <c r="N62" s="47"/>
      <c r="O62" s="47"/>
      <c r="P62" s="47"/>
      <c r="Q62" s="47"/>
      <c r="R62" s="47"/>
    </row>
    <row r="63" s="55" customFormat="true" ht="26.1" hidden="false" customHeight="true" outlineLevel="0" collapsed="false">
      <c r="A63" s="50" t="s">
        <v>144</v>
      </c>
      <c r="B63" s="37" t="n">
        <v>2</v>
      </c>
      <c r="C63" s="37" t="n">
        <v>2</v>
      </c>
      <c r="D63" s="44"/>
      <c r="E63" s="56" t="n">
        <f aca="false">4.8*C63/100</f>
        <v>0.096</v>
      </c>
      <c r="F63" s="56" t="n">
        <v>0</v>
      </c>
      <c r="G63" s="56" t="n">
        <f aca="false">18.9*C63/100</f>
        <v>0.378</v>
      </c>
      <c r="H63" s="244"/>
      <c r="I63" s="41"/>
      <c r="J63" s="41"/>
      <c r="K63" s="41"/>
      <c r="L63" s="47"/>
      <c r="M63" s="47"/>
      <c r="N63" s="47"/>
      <c r="O63" s="47"/>
      <c r="P63" s="47"/>
      <c r="Q63" s="47"/>
      <c r="R63" s="47"/>
    </row>
    <row r="64" s="55" customFormat="true" ht="26.1" hidden="false" customHeight="true" outlineLevel="0" collapsed="false">
      <c r="A64" s="50" t="s">
        <v>62</v>
      </c>
      <c r="B64" s="37" t="n">
        <v>2.4</v>
      </c>
      <c r="C64" s="37" t="n">
        <v>2.4</v>
      </c>
      <c r="D64" s="44"/>
      <c r="E64" s="46" t="n">
        <f aca="false">10.5*C64/100</f>
        <v>0.252</v>
      </c>
      <c r="F64" s="46" t="n">
        <f aca="false">1*C64/100</f>
        <v>0.024</v>
      </c>
      <c r="G64" s="56" t="n">
        <f aca="false">69*C64/100</f>
        <v>1.656</v>
      </c>
      <c r="H64" s="244"/>
      <c r="I64" s="41"/>
      <c r="J64" s="41"/>
      <c r="K64" s="41"/>
      <c r="L64" s="47"/>
      <c r="M64" s="47"/>
      <c r="N64" s="47"/>
      <c r="O64" s="47"/>
      <c r="P64" s="47"/>
      <c r="Q64" s="47"/>
      <c r="R64" s="47"/>
    </row>
    <row r="65" s="55" customFormat="true" ht="32.25" hidden="false" customHeight="true" outlineLevel="0" collapsed="false">
      <c r="A65" s="77" t="s">
        <v>145</v>
      </c>
      <c r="B65" s="77"/>
      <c r="C65" s="77"/>
      <c r="D65" s="31" t="s">
        <v>70</v>
      </c>
      <c r="E65" s="32" t="n">
        <f aca="false">E66+E69+E70</f>
        <v>0.6</v>
      </c>
      <c r="F65" s="32" t="n">
        <f aca="false">F66+F69+F70</f>
        <v>4.995</v>
      </c>
      <c r="G65" s="32" t="n">
        <f aca="false">G66+G69+G70</f>
        <v>4.2</v>
      </c>
      <c r="H65" s="67" t="n">
        <f aca="false">G65*4+F65*9+E65*4</f>
        <v>64.155</v>
      </c>
      <c r="I65" s="34"/>
      <c r="J65" s="34" t="n">
        <f aca="false">SUM(J66:J70)</f>
        <v>0</v>
      </c>
      <c r="K65" s="34" t="n">
        <v>24.75</v>
      </c>
      <c r="L65" s="34" t="n">
        <v>0.06</v>
      </c>
      <c r="M65" s="34" t="n">
        <v>0</v>
      </c>
      <c r="N65" s="34" t="n">
        <v>2.92</v>
      </c>
      <c r="O65" s="34" t="n">
        <v>17.93</v>
      </c>
      <c r="P65" s="34" t="n">
        <v>25.58</v>
      </c>
      <c r="Q65" s="34" t="n">
        <v>19.5</v>
      </c>
      <c r="R65" s="34" t="n">
        <v>0.89</v>
      </c>
    </row>
    <row r="66" customFormat="false" ht="26.1" hidden="false" customHeight="true" outlineLevel="0" collapsed="false">
      <c r="A66" s="36" t="s">
        <v>146</v>
      </c>
      <c r="B66" s="44" t="n">
        <f aca="false">C66*1.18</f>
        <v>112.1</v>
      </c>
      <c r="C66" s="37" t="n">
        <v>95</v>
      </c>
      <c r="D66" s="37"/>
      <c r="E66" s="56" t="n">
        <f aca="false">0.6*C66/100</f>
        <v>0.57</v>
      </c>
      <c r="F66" s="56" t="n">
        <v>0</v>
      </c>
      <c r="G66" s="56" t="n">
        <f aca="false">4.2*C66/100</f>
        <v>3.99</v>
      </c>
      <c r="H66" s="56"/>
      <c r="I66" s="41"/>
      <c r="J66" s="41" t="n">
        <f aca="false">I66*B66/1000</f>
        <v>0</v>
      </c>
      <c r="K66" s="41"/>
      <c r="L66" s="34"/>
      <c r="M66" s="34"/>
      <c r="N66" s="34"/>
      <c r="O66" s="34"/>
      <c r="P66" s="34"/>
      <c r="Q66" s="34"/>
      <c r="R66" s="34"/>
    </row>
    <row r="67" customFormat="false" ht="26.1" hidden="false" customHeight="true" outlineLevel="0" collapsed="false">
      <c r="A67" s="36" t="s">
        <v>147</v>
      </c>
      <c r="B67" s="44" t="n">
        <f aca="false">C67*1.02</f>
        <v>96.9</v>
      </c>
      <c r="C67" s="37" t="n">
        <v>95</v>
      </c>
      <c r="D67" s="37"/>
      <c r="E67" s="64" t="n">
        <f aca="false">0.6*C67/100</f>
        <v>0.57</v>
      </c>
      <c r="F67" s="64" t="n">
        <v>0</v>
      </c>
      <c r="G67" s="56" t="n">
        <f aca="false">2.9*C67/100</f>
        <v>2.755</v>
      </c>
      <c r="H67" s="64"/>
      <c r="I67" s="47" t="n">
        <v>0</v>
      </c>
      <c r="J67" s="41" t="n">
        <f aca="false">I67*B67/1000</f>
        <v>0</v>
      </c>
      <c r="K67" s="27"/>
      <c r="L67" s="137"/>
      <c r="M67" s="137"/>
      <c r="N67" s="137"/>
      <c r="O67" s="138"/>
      <c r="P67" s="138"/>
      <c r="Q67" s="137"/>
      <c r="R67" s="137"/>
    </row>
    <row r="68" customFormat="false" ht="26.1" hidden="false" customHeight="true" outlineLevel="0" collapsed="false">
      <c r="A68" s="36" t="s">
        <v>74</v>
      </c>
      <c r="B68" s="44" t="n">
        <f aca="false">C68*1.35</f>
        <v>6.75</v>
      </c>
      <c r="C68" s="37" t="n">
        <v>5</v>
      </c>
      <c r="D68" s="37"/>
      <c r="E68" s="64"/>
      <c r="F68" s="64"/>
      <c r="G68" s="64"/>
      <c r="H68" s="64"/>
      <c r="I68" s="47" t="n">
        <v>0</v>
      </c>
      <c r="J68" s="41" t="n">
        <f aca="false">I68*B68/1000</f>
        <v>0</v>
      </c>
      <c r="K68" s="27"/>
      <c r="L68" s="137"/>
      <c r="M68" s="137"/>
      <c r="N68" s="137"/>
      <c r="O68" s="138"/>
      <c r="P68" s="138"/>
      <c r="Q68" s="137"/>
      <c r="R68" s="137"/>
    </row>
    <row r="69" customFormat="false" ht="26.1" hidden="false" customHeight="true" outlineLevel="0" collapsed="false">
      <c r="A69" s="36" t="s">
        <v>148</v>
      </c>
      <c r="B69" s="44" t="n">
        <f aca="false">C69*1.25</f>
        <v>6.25</v>
      </c>
      <c r="C69" s="37" t="n">
        <v>5</v>
      </c>
      <c r="D69" s="37"/>
      <c r="E69" s="45" t="n">
        <f aca="false">0.6*C69/100</f>
        <v>0.03</v>
      </c>
      <c r="F69" s="45" t="n">
        <v>0</v>
      </c>
      <c r="G69" s="45" t="n">
        <f aca="false">4.2*C69/100</f>
        <v>0.21</v>
      </c>
      <c r="H69" s="64"/>
      <c r="I69" s="41" t="n">
        <v>0</v>
      </c>
      <c r="J69" s="41" t="n">
        <f aca="false">I69*B69/1000</f>
        <v>0</v>
      </c>
      <c r="K69" s="27"/>
      <c r="L69" s="137"/>
      <c r="M69" s="137"/>
      <c r="N69" s="137"/>
      <c r="O69" s="138"/>
      <c r="P69" s="138"/>
      <c r="Q69" s="137"/>
      <c r="R69" s="137"/>
    </row>
    <row r="70" s="55" customFormat="true" ht="26.1" hidden="false" customHeight="true" outlineLevel="0" collapsed="false">
      <c r="A70" s="48" t="s">
        <v>73</v>
      </c>
      <c r="B70" s="119" t="n">
        <v>5</v>
      </c>
      <c r="C70" s="119" t="n">
        <v>5</v>
      </c>
      <c r="D70" s="38"/>
      <c r="E70" s="46" t="n">
        <v>0</v>
      </c>
      <c r="F70" s="46" t="n">
        <f aca="false">99.9*C70/100</f>
        <v>4.995</v>
      </c>
      <c r="G70" s="46" t="n">
        <v>0</v>
      </c>
      <c r="H70" s="18"/>
      <c r="I70" s="41" t="n">
        <v>0</v>
      </c>
      <c r="J70" s="41" t="n">
        <f aca="false">I70*B70/1000</f>
        <v>0</v>
      </c>
      <c r="K70" s="54"/>
      <c r="L70" s="137"/>
      <c r="M70" s="137"/>
      <c r="N70" s="137"/>
      <c r="O70" s="138"/>
      <c r="P70" s="138"/>
      <c r="Q70" s="137"/>
      <c r="R70" s="137"/>
    </row>
    <row r="71" s="55" customFormat="true" ht="26.1" hidden="false" customHeight="true" outlineLevel="0" collapsed="false">
      <c r="A71" s="308" t="s">
        <v>149</v>
      </c>
      <c r="B71" s="308"/>
      <c r="C71" s="308"/>
      <c r="D71" s="31" t="s">
        <v>84</v>
      </c>
      <c r="E71" s="66" t="n">
        <f aca="false">E72+E74</f>
        <v>0.125</v>
      </c>
      <c r="F71" s="32" t="n">
        <v>0</v>
      </c>
      <c r="G71" s="32" t="n">
        <f aca="false">G72+G73+G74</f>
        <v>15.1776</v>
      </c>
      <c r="H71" s="67" t="n">
        <f aca="false">E71*4+F71*9+G71*4</f>
        <v>61.2104</v>
      </c>
      <c r="I71" s="34"/>
      <c r="J71" s="309" t="n">
        <f aca="false">J72+J73+J74</f>
        <v>0</v>
      </c>
      <c r="K71" s="34" t="n">
        <v>0.8</v>
      </c>
      <c r="L71" s="34" t="n">
        <v>0</v>
      </c>
      <c r="M71" s="34" t="n">
        <v>0</v>
      </c>
      <c r="N71" s="34" t="n">
        <v>0.01</v>
      </c>
      <c r="O71" s="34" t="n">
        <v>2.16</v>
      </c>
      <c r="P71" s="34" t="n">
        <v>0.07</v>
      </c>
      <c r="Q71" s="34" t="n">
        <v>0.52</v>
      </c>
      <c r="R71" s="34" t="n">
        <v>0.07</v>
      </c>
    </row>
    <row r="72" customFormat="false" ht="26.1" hidden="false" customHeight="true" outlineLevel="0" collapsed="false">
      <c r="A72" s="50" t="s">
        <v>40</v>
      </c>
      <c r="B72" s="63" t="n">
        <v>0.4</v>
      </c>
      <c r="C72" s="63" t="n">
        <v>0.4</v>
      </c>
      <c r="D72" s="37"/>
      <c r="E72" s="64" t="n">
        <f aca="false">20*C72/100</f>
        <v>0.08</v>
      </c>
      <c r="F72" s="64" t="n">
        <v>0</v>
      </c>
      <c r="G72" s="64" t="n">
        <f aca="false">6.9*C72/100</f>
        <v>0.0276</v>
      </c>
      <c r="H72" s="18"/>
      <c r="I72" s="61" t="n">
        <v>0</v>
      </c>
      <c r="J72" s="258" t="n">
        <f aca="false">I72*B72/1000</f>
        <v>0</v>
      </c>
      <c r="K72" s="42"/>
      <c r="L72" s="42"/>
      <c r="M72" s="43"/>
      <c r="N72" s="43"/>
      <c r="O72" s="42"/>
      <c r="P72" s="42"/>
      <c r="Q72" s="43"/>
      <c r="R72" s="43"/>
    </row>
    <row r="73" customFormat="false" ht="26.1" hidden="false" customHeight="true" outlineLevel="0" collapsed="false">
      <c r="A73" s="36" t="s">
        <v>31</v>
      </c>
      <c r="B73" s="37" t="n">
        <v>15</v>
      </c>
      <c r="C73" s="37" t="n">
        <v>15</v>
      </c>
      <c r="D73" s="37"/>
      <c r="E73" s="45" t="n">
        <v>0</v>
      </c>
      <c r="F73" s="45" t="n">
        <v>0</v>
      </c>
      <c r="G73" s="45" t="n">
        <f aca="false">99.8*C73/100</f>
        <v>14.97</v>
      </c>
      <c r="H73" s="18"/>
      <c r="I73" s="34" t="n">
        <v>0</v>
      </c>
      <c r="J73" s="258" t="n">
        <f aca="false">I73*B73/1000</f>
        <v>0</v>
      </c>
      <c r="K73" s="43"/>
      <c r="L73" s="43"/>
      <c r="M73" s="43"/>
      <c r="N73" s="43"/>
      <c r="O73" s="43"/>
      <c r="P73" s="43"/>
      <c r="Q73" s="34"/>
      <c r="R73" s="34"/>
    </row>
    <row r="74" s="55" customFormat="true" ht="29.25" hidden="false" customHeight="true" outlineLevel="0" collapsed="false">
      <c r="A74" s="36" t="s">
        <v>150</v>
      </c>
      <c r="B74" s="37" t="n">
        <f aca="false">C74*1.4</f>
        <v>7</v>
      </c>
      <c r="C74" s="37" t="n">
        <v>5</v>
      </c>
      <c r="D74" s="37"/>
      <c r="E74" s="64" t="n">
        <f aca="false">0.9*C74/100</f>
        <v>0.045</v>
      </c>
      <c r="F74" s="64" t="n">
        <v>0</v>
      </c>
      <c r="G74" s="64" t="n">
        <f aca="false">3.6*C74/100</f>
        <v>0.18</v>
      </c>
      <c r="H74" s="18"/>
      <c r="I74" s="41" t="n">
        <v>0</v>
      </c>
      <c r="J74" s="258" t="n">
        <f aca="false">I74*B74/1000</f>
        <v>0</v>
      </c>
      <c r="K74" s="41"/>
      <c r="L74" s="41"/>
      <c r="M74" s="41"/>
      <c r="N74" s="41"/>
      <c r="O74" s="41"/>
      <c r="P74" s="41"/>
      <c r="Q74" s="61"/>
      <c r="R74" s="61"/>
    </row>
    <row r="75" customFormat="false" ht="26.1" hidden="false" customHeight="true" outlineLevel="0" collapsed="false">
      <c r="A75" s="147" t="s">
        <v>80</v>
      </c>
      <c r="B75" s="148" t="n">
        <v>150</v>
      </c>
      <c r="C75" s="149"/>
      <c r="D75" s="150" t="n">
        <v>150</v>
      </c>
      <c r="E75" s="117" t="n">
        <f aca="false">1.5*D75/100</f>
        <v>2.25</v>
      </c>
      <c r="F75" s="117" t="n">
        <v>0</v>
      </c>
      <c r="G75" s="117" t="n">
        <f aca="false">22.4*D75/100</f>
        <v>33.6</v>
      </c>
      <c r="H75" s="67" t="n">
        <f aca="false">E75*4+F75*9+G75*4</f>
        <v>143.4</v>
      </c>
      <c r="I75" s="34" t="n">
        <v>0</v>
      </c>
      <c r="J75" s="34" t="n">
        <f aca="false">I75*B75/1000</f>
        <v>0</v>
      </c>
      <c r="K75" s="34" t="n">
        <v>9.46153846153846</v>
      </c>
      <c r="L75" s="34" t="n">
        <v>0.0692307692307692</v>
      </c>
      <c r="M75" s="34" t="n">
        <v>0</v>
      </c>
      <c r="N75" s="34" t="n">
        <v>0.346153846153846</v>
      </c>
      <c r="O75" s="34" t="n">
        <v>40.7307692307692</v>
      </c>
      <c r="P75" s="34" t="n">
        <v>72.5576923076923</v>
      </c>
      <c r="Q75" s="34" t="n">
        <v>18.2307692307692</v>
      </c>
      <c r="R75" s="34" t="n">
        <v>0</v>
      </c>
    </row>
    <row r="76" s="55" customFormat="true" ht="26.1" hidden="false" customHeight="true" outlineLevel="0" collapsed="false">
      <c r="A76" s="69" t="s">
        <v>76</v>
      </c>
      <c r="B76" s="69"/>
      <c r="C76" s="69"/>
      <c r="D76" s="70" t="n">
        <v>20</v>
      </c>
      <c r="E76" s="32" t="n">
        <f aca="false">7.6*D76/100</f>
        <v>1.52</v>
      </c>
      <c r="F76" s="32" t="n">
        <f aca="false">0.9*D76/100</f>
        <v>0.18</v>
      </c>
      <c r="G76" s="32" t="n">
        <f aca="false">48.4*D76/100</f>
        <v>9.68</v>
      </c>
      <c r="H76" s="28" t="n">
        <f aca="false">E76*4+F76*9+G76*4</f>
        <v>46.42</v>
      </c>
      <c r="I76" s="41" t="n">
        <v>0</v>
      </c>
      <c r="J76" s="71" t="n">
        <f aca="false">I76*D76/1000</f>
        <v>0</v>
      </c>
      <c r="K76" s="34" t="n">
        <v>0</v>
      </c>
      <c r="L76" s="34" t="n">
        <v>0.02</v>
      </c>
      <c r="M76" s="34" t="n">
        <v>0</v>
      </c>
      <c r="N76" s="34" t="n">
        <v>0.03</v>
      </c>
      <c r="O76" s="34" t="n">
        <v>2.99</v>
      </c>
      <c r="P76" s="34" t="n">
        <v>13</v>
      </c>
      <c r="Q76" s="34" t="n">
        <v>2.74</v>
      </c>
      <c r="R76" s="34" t="n">
        <v>0.31</v>
      </c>
    </row>
    <row r="77" customFormat="false" ht="26.1" hidden="false" customHeight="true" outlineLevel="0" collapsed="false">
      <c r="A77" s="69" t="s">
        <v>41</v>
      </c>
      <c r="B77" s="69"/>
      <c r="C77" s="69"/>
      <c r="D77" s="70" t="n">
        <v>20</v>
      </c>
      <c r="E77" s="32" t="n">
        <f aca="false">6.6*D77/100</f>
        <v>1.32</v>
      </c>
      <c r="F77" s="32" t="n">
        <f aca="false">1.1*D77/100</f>
        <v>0.22</v>
      </c>
      <c r="G77" s="32" t="n">
        <f aca="false">41*D77/100</f>
        <v>8.2</v>
      </c>
      <c r="H77" s="28" t="n">
        <f aca="false">E77*4+F77*9+G77*4</f>
        <v>40.06</v>
      </c>
      <c r="I77" s="34" t="n">
        <v>0</v>
      </c>
      <c r="J77" s="71" t="n">
        <f aca="false">I77*D77/1000</f>
        <v>0</v>
      </c>
      <c r="K77" s="34" t="n">
        <v>0</v>
      </c>
      <c r="L77" s="34" t="n">
        <v>0.0333333333333333</v>
      </c>
      <c r="M77" s="34" t="n">
        <v>0</v>
      </c>
      <c r="N77" s="34" t="n">
        <v>0.32</v>
      </c>
      <c r="O77" s="34" t="n">
        <v>7</v>
      </c>
      <c r="P77" s="34" t="n">
        <v>31</v>
      </c>
      <c r="Q77" s="34" t="n">
        <v>8.2</v>
      </c>
      <c r="R77" s="34" t="n">
        <v>0.58</v>
      </c>
    </row>
    <row r="78" s="55" customFormat="true" ht="26.1" hidden="false" customHeight="true" outlineLevel="0" collapsed="false">
      <c r="A78" s="142" t="s">
        <v>77</v>
      </c>
      <c r="B78" s="142"/>
      <c r="C78" s="142"/>
      <c r="D78" s="142"/>
      <c r="E78" s="143" t="n">
        <f aca="false">E79+E80</f>
        <v>7.64</v>
      </c>
      <c r="F78" s="143" t="n">
        <f aca="false">F79+F80</f>
        <v>24.52</v>
      </c>
      <c r="G78" s="143" t="n">
        <f aca="false">G79+G80</f>
        <v>34.9</v>
      </c>
      <c r="H78" s="28" t="n">
        <f aca="false">H79+H80</f>
        <v>390.84</v>
      </c>
      <c r="I78" s="41"/>
      <c r="J78" s="274" t="n">
        <f aca="false">J79+J80</f>
        <v>0</v>
      </c>
      <c r="K78" s="47" t="n">
        <f aca="false">K79+K80</f>
        <v>0</v>
      </c>
      <c r="L78" s="47" t="n">
        <f aca="false">L79+L80</f>
        <v>0.1</v>
      </c>
      <c r="M78" s="47" t="n">
        <f aca="false">M79+M80</f>
        <v>0</v>
      </c>
      <c r="N78" s="47" t="n">
        <f aca="false">N79+N80</f>
        <v>0</v>
      </c>
      <c r="O78" s="47" t="n">
        <f aca="false">O79+O80</f>
        <v>240</v>
      </c>
      <c r="P78" s="47" t="n">
        <f aca="false">P79+P80</f>
        <v>266</v>
      </c>
      <c r="Q78" s="47" t="n">
        <f aca="false">Q79+Q80</f>
        <v>5.2</v>
      </c>
      <c r="R78" s="47" t="n">
        <f aca="false">R79+R80</f>
        <v>0.03</v>
      </c>
    </row>
    <row r="79" s="55" customFormat="true" ht="26.1" hidden="false" customHeight="true" outlineLevel="0" collapsed="false">
      <c r="A79" s="144" t="s">
        <v>112</v>
      </c>
      <c r="B79" s="65" t="n">
        <v>207</v>
      </c>
      <c r="C79" s="65"/>
      <c r="D79" s="145" t="n">
        <v>200</v>
      </c>
      <c r="E79" s="32" t="n">
        <f aca="false">2.8*D79/100</f>
        <v>5.6</v>
      </c>
      <c r="F79" s="32" t="n">
        <f aca="false">3.2*D79/100</f>
        <v>6.4</v>
      </c>
      <c r="G79" s="32" t="n">
        <f aca="false">4.1*D79/100</f>
        <v>8.2</v>
      </c>
      <c r="H79" s="67" t="n">
        <f aca="false">E79*4+F79*9+G79*4</f>
        <v>112.8</v>
      </c>
      <c r="I79" s="34" t="n">
        <v>0</v>
      </c>
      <c r="J79" s="34" t="n">
        <f aca="false">I79*B79/1000</f>
        <v>0</v>
      </c>
      <c r="K79" s="34" t="n">
        <v>0</v>
      </c>
      <c r="L79" s="34" t="n">
        <v>0.1</v>
      </c>
      <c r="M79" s="34" t="n">
        <v>0</v>
      </c>
      <c r="N79" s="34" t="n">
        <v>0</v>
      </c>
      <c r="O79" s="34" t="n">
        <v>240</v>
      </c>
      <c r="P79" s="34" t="n">
        <v>266</v>
      </c>
      <c r="Q79" s="34" t="n">
        <v>5.2</v>
      </c>
      <c r="R79" s="34" t="n">
        <v>0.03</v>
      </c>
    </row>
    <row r="80" s="55" customFormat="true" ht="26.1" hidden="false" customHeight="true" outlineLevel="0" collapsed="false">
      <c r="A80" s="77" t="s">
        <v>151</v>
      </c>
      <c r="B80" s="77"/>
      <c r="C80" s="77"/>
      <c r="D80" s="31" t="n">
        <v>60</v>
      </c>
      <c r="E80" s="32" t="n">
        <f aca="false">3.4*D80/100</f>
        <v>2.04</v>
      </c>
      <c r="F80" s="32" t="n">
        <f aca="false">30.2*D80/100</f>
        <v>18.12</v>
      </c>
      <c r="G80" s="32" t="n">
        <f aca="false">44.5*D80/100</f>
        <v>26.7</v>
      </c>
      <c r="H80" s="146" t="n">
        <f aca="false">G80*4+F80*9+E80*4</f>
        <v>278.04</v>
      </c>
      <c r="I80" s="41" t="n">
        <v>0</v>
      </c>
      <c r="J80" s="34" t="n">
        <f aca="false">I80*D80/1000</f>
        <v>0</v>
      </c>
      <c r="K80" s="34" t="n">
        <v>0</v>
      </c>
      <c r="L80" s="34" t="n">
        <v>0</v>
      </c>
      <c r="M80" s="34" t="n">
        <v>0</v>
      </c>
      <c r="N80" s="34" t="n">
        <v>0</v>
      </c>
      <c r="O80" s="34" t="n">
        <v>0</v>
      </c>
      <c r="P80" s="34" t="n">
        <v>0</v>
      </c>
      <c r="Q80" s="34" t="n">
        <v>0</v>
      </c>
      <c r="R80" s="34" t="n">
        <v>0</v>
      </c>
    </row>
    <row r="81" s="55" customFormat="true" ht="26.1" hidden="false" customHeight="true" outlineLevel="0" collapsed="false">
      <c r="A81" s="310"/>
      <c r="B81" s="148"/>
      <c r="C81" s="149"/>
      <c r="D81" s="150"/>
      <c r="E81" s="117" t="n">
        <f aca="false">E6+E27+E78</f>
        <v>68.81634</v>
      </c>
      <c r="F81" s="117" t="n">
        <f aca="false">F6+F27+F78</f>
        <v>68.559</v>
      </c>
      <c r="G81" s="117" t="n">
        <f aca="false">G6+G27+G78</f>
        <v>273.38542</v>
      </c>
      <c r="H81" s="67" t="n">
        <f aca="false">H6+H27+H78</f>
        <v>1985.83804</v>
      </c>
      <c r="I81" s="34"/>
      <c r="J81" s="34"/>
      <c r="K81" s="34"/>
      <c r="L81" s="34"/>
      <c r="M81" s="34"/>
      <c r="N81" s="34"/>
      <c r="O81" s="34"/>
      <c r="P81" s="34"/>
      <c r="Q81" s="34"/>
      <c r="R81" s="34"/>
    </row>
    <row r="82" s="55" customFormat="true" ht="26.1" hidden="false" customHeight="true" outlineLevel="0" collapsed="false">
      <c r="A82" s="166"/>
      <c r="B82" s="167"/>
      <c r="C82" s="10"/>
      <c r="D82" s="10"/>
      <c r="E82" s="154"/>
      <c r="F82" s="154"/>
      <c r="G82" s="154"/>
      <c r="H82" s="154"/>
      <c r="I82" s="154"/>
      <c r="J82" s="154"/>
      <c r="K82" s="155"/>
      <c r="L82" s="155"/>
      <c r="M82" s="155"/>
      <c r="N82" s="155"/>
      <c r="O82" s="155"/>
      <c r="P82" s="155"/>
      <c r="Q82" s="154"/>
      <c r="R82" s="154"/>
    </row>
    <row r="83" s="10" customFormat="true" ht="26.1" hidden="false" customHeight="true" outlineLevel="0" collapsed="false">
      <c r="A83" s="168"/>
      <c r="B83" s="169"/>
      <c r="E83" s="154"/>
      <c r="F83" s="154"/>
      <c r="G83" s="154"/>
      <c r="H83" s="154"/>
      <c r="I83" s="154"/>
      <c r="J83" s="154"/>
      <c r="K83" s="154"/>
      <c r="L83" s="154"/>
      <c r="M83" s="154"/>
      <c r="N83" s="154"/>
      <c r="O83" s="154"/>
      <c r="P83" s="154"/>
      <c r="Q83" s="155"/>
      <c r="R83" s="155"/>
    </row>
    <row r="84" s="55" customFormat="true" ht="26.1" hidden="false" customHeight="true" outlineLevel="0" collapsed="false">
      <c r="A84" s="168"/>
      <c r="B84" s="169"/>
      <c r="C84" s="10"/>
      <c r="D84" s="10"/>
      <c r="E84" s="154"/>
      <c r="F84" s="154"/>
      <c r="G84" s="154"/>
      <c r="H84" s="154"/>
      <c r="I84" s="154"/>
      <c r="J84" s="154"/>
      <c r="K84" s="154"/>
      <c r="L84" s="154"/>
      <c r="M84" s="154"/>
      <c r="N84" s="154"/>
      <c r="O84" s="154"/>
      <c r="P84" s="154"/>
      <c r="Q84" s="155"/>
      <c r="R84" s="155"/>
    </row>
    <row r="85" s="55" customFormat="true" ht="26.1" hidden="false" customHeight="true" outlineLevel="0" collapsed="false">
      <c r="A85" s="168"/>
      <c r="B85" s="169"/>
      <c r="C85" s="10"/>
      <c r="D85" s="10"/>
      <c r="E85" s="154"/>
      <c r="F85" s="154"/>
      <c r="G85" s="154"/>
      <c r="H85" s="154"/>
      <c r="I85" s="154"/>
      <c r="J85" s="154"/>
      <c r="K85" s="154"/>
      <c r="L85" s="154"/>
      <c r="M85" s="154"/>
      <c r="N85" s="154"/>
      <c r="O85" s="154"/>
      <c r="P85" s="154"/>
      <c r="Q85" s="154"/>
      <c r="R85" s="154"/>
    </row>
    <row r="86" s="55" customFormat="true" ht="26.1" hidden="false" customHeight="true" outlineLevel="0" collapsed="false">
      <c r="A86" s="170"/>
      <c r="B86" s="171"/>
      <c r="C86" s="10"/>
      <c r="D86" s="10"/>
      <c r="E86" s="154"/>
      <c r="F86" s="154"/>
      <c r="G86" s="154"/>
      <c r="H86" s="154"/>
      <c r="I86" s="154"/>
      <c r="J86" s="154"/>
      <c r="K86" s="155"/>
      <c r="L86" s="155"/>
      <c r="M86" s="155"/>
      <c r="N86" s="155"/>
      <c r="O86" s="155"/>
      <c r="P86" s="155"/>
      <c r="Q86" s="155"/>
      <c r="R86" s="155"/>
    </row>
    <row r="87" s="55" customFormat="true" ht="26.1" hidden="false" customHeight="true" outlineLevel="0" collapsed="false">
      <c r="A87" s="172"/>
      <c r="B87" s="172"/>
      <c r="C87" s="10"/>
      <c r="D87" s="10"/>
      <c r="E87" s="154"/>
      <c r="F87" s="154"/>
      <c r="G87" s="154"/>
      <c r="H87" s="154"/>
      <c r="I87" s="154"/>
      <c r="J87" s="154"/>
      <c r="K87" s="154"/>
      <c r="L87" s="154"/>
      <c r="M87" s="154"/>
      <c r="N87" s="154"/>
      <c r="O87" s="154"/>
      <c r="P87" s="154"/>
      <c r="Q87" s="155"/>
      <c r="R87" s="155"/>
    </row>
    <row r="88" s="55" customFormat="true" ht="26.1" hidden="false" customHeight="true" outlineLevel="0" collapsed="false">
      <c r="A88" s="170"/>
      <c r="B88" s="170"/>
      <c r="C88" s="10"/>
      <c r="D88" s="10"/>
      <c r="E88" s="154"/>
      <c r="F88" s="154"/>
      <c r="G88" s="154"/>
      <c r="H88" s="154"/>
      <c r="I88" s="154"/>
      <c r="J88" s="154"/>
      <c r="K88" s="155"/>
      <c r="L88" s="155"/>
      <c r="M88" s="155"/>
      <c r="N88" s="155"/>
      <c r="O88" s="155"/>
      <c r="P88" s="155"/>
      <c r="Q88" s="154"/>
      <c r="R88" s="154"/>
    </row>
    <row r="89" s="10" customFormat="true" ht="26.1" hidden="false" customHeight="true" outlineLevel="0" collapsed="false">
      <c r="A89" s="170"/>
      <c r="B89" s="170"/>
      <c r="E89" s="154"/>
      <c r="F89" s="154"/>
      <c r="G89" s="154"/>
      <c r="H89" s="154"/>
      <c r="I89" s="154"/>
      <c r="J89" s="154"/>
      <c r="K89" s="154"/>
      <c r="L89" s="154"/>
      <c r="M89" s="154"/>
      <c r="N89" s="154"/>
      <c r="O89" s="154"/>
      <c r="P89" s="154"/>
      <c r="Q89" s="155"/>
      <c r="R89" s="155"/>
    </row>
    <row r="90" s="10" customFormat="true" ht="29.25" hidden="false" customHeight="true" outlineLevel="0" collapsed="false">
      <c r="A90" s="173"/>
      <c r="B90" s="174"/>
      <c r="K90" s="55"/>
      <c r="L90" s="55"/>
      <c r="M90" s="55"/>
      <c r="N90" s="55"/>
      <c r="O90" s="55"/>
      <c r="P90" s="55"/>
    </row>
    <row r="91" s="55" customFormat="true" ht="26.1" hidden="false" customHeight="true" outlineLevel="0" collapsed="false">
      <c r="A91" s="173"/>
      <c r="B91" s="173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</row>
    <row r="92" s="10" customFormat="true" ht="26.1" hidden="false" customHeight="true" outlineLevel="0" collapsed="false">
      <c r="A92" s="161"/>
      <c r="B92" s="162"/>
      <c r="K92" s="55"/>
      <c r="L92" s="55"/>
      <c r="M92" s="55"/>
      <c r="N92" s="55"/>
      <c r="O92" s="55"/>
      <c r="P92" s="55"/>
      <c r="Q92" s="55"/>
      <c r="R92" s="55"/>
    </row>
    <row r="93" s="55" customFormat="true" ht="26.1" hidden="false" customHeight="true" outlineLevel="0" collapsed="false">
      <c r="A93" s="152"/>
      <c r="B93" s="152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</row>
    <row r="94" s="55" customFormat="true" ht="26.1" hidden="false" customHeight="true" outlineLevel="0" collapsed="false">
      <c r="A94" s="152"/>
      <c r="B94" s="153"/>
      <c r="C94" s="10"/>
      <c r="D94" s="10"/>
      <c r="E94" s="10"/>
      <c r="F94" s="10"/>
      <c r="G94" s="10"/>
      <c r="H94" s="10"/>
      <c r="I94" s="10"/>
      <c r="J94" s="10"/>
    </row>
    <row r="95" s="10" customFormat="true" ht="26.1" hidden="false" customHeight="true" outlineLevel="0" collapsed="false">
      <c r="A95" s="152"/>
      <c r="B95" s="152"/>
      <c r="K95" s="55"/>
      <c r="L95" s="55"/>
      <c r="M95" s="55"/>
      <c r="N95" s="55"/>
      <c r="O95" s="55"/>
      <c r="P95" s="55"/>
      <c r="Q95" s="55"/>
      <c r="R95" s="55"/>
    </row>
    <row r="96" s="10" customFormat="true" ht="26.1" hidden="false" customHeight="true" outlineLevel="0" collapsed="false">
      <c r="A96" s="152"/>
      <c r="B96" s="153"/>
    </row>
    <row r="97" s="55" customFormat="true" ht="26.1" hidden="false" customHeight="true" outlineLevel="0" collapsed="false">
      <c r="A97" s="152"/>
      <c r="B97" s="152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</row>
    <row r="98" s="55" customFormat="true" ht="30.75" hidden="false" customHeight="true" outlineLevel="0" collapsed="false">
      <c r="A98" s="152"/>
      <c r="B98" s="153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</row>
    <row r="99" s="55" customFormat="true" ht="26.1" hidden="false" customHeight="true" outlineLevel="0" collapsed="false">
      <c r="A99" s="152"/>
      <c r="B99" s="153"/>
      <c r="C99" s="10"/>
      <c r="D99" s="10"/>
      <c r="E99" s="10"/>
      <c r="F99" s="10"/>
      <c r="G99" s="10"/>
      <c r="H99" s="10"/>
      <c r="I99" s="10"/>
      <c r="J99" s="10"/>
    </row>
    <row r="100" s="10" customFormat="true" ht="26.1" hidden="false" customHeight="true" outlineLevel="0" collapsed="false">
      <c r="A100" s="152"/>
      <c r="B100" s="152"/>
      <c r="K100" s="55"/>
      <c r="L100" s="55"/>
      <c r="M100" s="55"/>
      <c r="N100" s="55"/>
      <c r="O100" s="55"/>
      <c r="P100" s="55"/>
      <c r="Q100" s="55"/>
      <c r="R100" s="55"/>
    </row>
    <row r="101" s="55" customFormat="true" ht="26.1" hidden="false" customHeight="true" outlineLevel="0" collapsed="false">
      <c r="A101" s="152"/>
      <c r="B101" s="152"/>
      <c r="C101" s="10"/>
      <c r="D101" s="10"/>
      <c r="E101" s="10"/>
      <c r="F101" s="10"/>
      <c r="G101" s="10"/>
      <c r="H101" s="10"/>
      <c r="I101" s="10"/>
      <c r="J101" s="10"/>
      <c r="Q101" s="10"/>
      <c r="R101" s="10"/>
    </row>
    <row r="102" s="10" customFormat="true" ht="26.1" hidden="false" customHeight="true" outlineLevel="0" collapsed="false">
      <c r="A102" s="152"/>
      <c r="B102" s="152"/>
    </row>
    <row r="103" s="55" customFormat="true" ht="26.1" hidden="false" customHeight="true" outlineLevel="0" collapsed="false">
      <c r="A103" s="152"/>
      <c r="B103" s="153"/>
      <c r="C103" s="10"/>
      <c r="D103" s="10"/>
      <c r="E103" s="10"/>
      <c r="F103" s="10"/>
      <c r="G103" s="10"/>
      <c r="H103" s="10"/>
      <c r="I103" s="10"/>
      <c r="J103" s="10"/>
      <c r="Q103" s="10"/>
      <c r="R103" s="10"/>
    </row>
    <row r="104" s="10" customFormat="true" ht="26.1" hidden="false" customHeight="true" outlineLevel="0" collapsed="false">
      <c r="A104" s="152"/>
      <c r="B104" s="153"/>
      <c r="K104" s="55"/>
      <c r="L104" s="55"/>
      <c r="M104" s="55"/>
      <c r="N104" s="55"/>
      <c r="O104" s="55"/>
      <c r="P104" s="55"/>
    </row>
    <row r="105" s="10" customFormat="true" ht="26.1" hidden="false" customHeight="true" outlineLevel="0" collapsed="false">
      <c r="A105" s="152"/>
      <c r="B105" s="153"/>
    </row>
    <row r="106" s="10" customFormat="true" ht="26.1" hidden="false" customHeight="true" outlineLevel="0" collapsed="false">
      <c r="A106" s="152"/>
      <c r="B106" s="152"/>
      <c r="K106" s="55"/>
      <c r="L106" s="55"/>
      <c r="M106" s="55"/>
      <c r="N106" s="55"/>
      <c r="O106" s="55"/>
      <c r="P106" s="55"/>
    </row>
    <row r="107" s="55" customFormat="true" ht="26.1" hidden="false" customHeight="true" outlineLevel="0" collapsed="false">
      <c r="A107" s="152"/>
      <c r="B107" s="153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</row>
    <row r="108" s="10" customFormat="true" ht="26.1" hidden="false" customHeight="true" outlineLevel="0" collapsed="false">
      <c r="A108" s="152"/>
      <c r="B108" s="153"/>
    </row>
    <row r="109" s="55" customFormat="true" ht="26.1" hidden="false" customHeight="true" outlineLevel="0" collapsed="false">
      <c r="A109" s="152"/>
      <c r="B109" s="152"/>
      <c r="C109" s="10"/>
      <c r="D109" s="10"/>
      <c r="E109" s="10"/>
      <c r="F109" s="10"/>
      <c r="G109" s="10"/>
      <c r="H109" s="10"/>
      <c r="I109" s="10"/>
      <c r="J109" s="10"/>
      <c r="Q109" s="10"/>
      <c r="R109" s="10"/>
    </row>
    <row r="110" s="55" customFormat="true" ht="40.5" hidden="false" customHeight="true" outlineLevel="0" collapsed="false">
      <c r="A110" s="152"/>
      <c r="B110" s="153"/>
      <c r="C110" s="10"/>
      <c r="D110" s="10"/>
      <c r="E110" s="10"/>
      <c r="F110" s="10"/>
      <c r="G110" s="10"/>
      <c r="H110" s="10"/>
      <c r="I110" s="10"/>
      <c r="J110" s="10"/>
    </row>
    <row r="111" s="10" customFormat="true" ht="40.5" hidden="false" customHeight="true" outlineLevel="0" collapsed="false">
      <c r="A111" s="152"/>
      <c r="B111" s="152"/>
      <c r="K111" s="55"/>
      <c r="L111" s="55"/>
      <c r="M111" s="55"/>
      <c r="N111" s="55"/>
      <c r="O111" s="55"/>
      <c r="P111" s="55"/>
      <c r="Q111" s="55"/>
      <c r="R111" s="55"/>
    </row>
    <row r="112" s="55" customFormat="true" ht="26.1" hidden="false" customHeight="true" outlineLevel="0" collapsed="false">
      <c r="A112" s="152"/>
      <c r="B112" s="152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</row>
    <row r="113" s="55" customFormat="true" ht="26.1" hidden="false" customHeight="true" outlineLevel="0" collapsed="false">
      <c r="A113" s="152"/>
      <c r="B113" s="153"/>
      <c r="C113" s="10"/>
      <c r="D113" s="10"/>
      <c r="E113" s="10"/>
      <c r="F113" s="10"/>
      <c r="G113" s="10"/>
      <c r="H113" s="10"/>
      <c r="I113" s="10"/>
      <c r="J113" s="10"/>
    </row>
    <row r="114" s="55" customFormat="true" ht="26.1" hidden="false" customHeight="true" outlineLevel="0" collapsed="false">
      <c r="A114" s="152"/>
      <c r="B114" s="153"/>
      <c r="C114" s="10"/>
      <c r="D114" s="10"/>
      <c r="E114" s="10"/>
      <c r="F114" s="10"/>
      <c r="G114" s="10"/>
      <c r="H114" s="10"/>
      <c r="I114" s="10"/>
      <c r="J114" s="10"/>
    </row>
    <row r="115" s="10" customFormat="true" ht="26.1" hidden="false" customHeight="true" outlineLevel="0" collapsed="false">
      <c r="A115" s="152"/>
      <c r="B115" s="153"/>
    </row>
    <row r="116" s="10" customFormat="true" ht="33.75" hidden="false" customHeight="true" outlineLevel="0" collapsed="false">
      <c r="A116" s="152"/>
      <c r="B116" s="152"/>
      <c r="K116" s="55"/>
      <c r="L116" s="55"/>
      <c r="M116" s="55"/>
      <c r="N116" s="55"/>
      <c r="O116" s="55"/>
      <c r="P116" s="55"/>
      <c r="Q116" s="55"/>
      <c r="R116" s="55"/>
    </row>
    <row r="117" s="10" customFormat="true" ht="33.75" hidden="false" customHeight="true" outlineLevel="0" collapsed="false">
      <c r="A117" s="152"/>
      <c r="B117" s="153"/>
      <c r="K117" s="55"/>
      <c r="L117" s="55"/>
      <c r="M117" s="55"/>
      <c r="N117" s="55"/>
      <c r="O117" s="55"/>
      <c r="P117" s="55"/>
      <c r="Q117" s="55"/>
      <c r="R117" s="55"/>
    </row>
    <row r="118" s="55" customFormat="true" ht="33.75" hidden="false" customHeight="true" outlineLevel="0" collapsed="false">
      <c r="A118" s="152"/>
      <c r="B118" s="153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11"/>
      <c r="R118" s="111"/>
    </row>
    <row r="119" s="55" customFormat="true" ht="26.1" hidden="false" customHeight="true" outlineLevel="0" collapsed="false">
      <c r="A119" s="152"/>
      <c r="B119" s="152"/>
      <c r="C119" s="10"/>
      <c r="D119" s="10"/>
      <c r="E119" s="10"/>
      <c r="F119" s="10"/>
      <c r="G119" s="10"/>
      <c r="H119" s="10"/>
      <c r="I119" s="10"/>
      <c r="J119" s="10"/>
    </row>
    <row r="120" s="55" customFormat="true" ht="26.1" hidden="false" customHeight="true" outlineLevel="0" collapsed="false">
      <c r="A120" s="161"/>
      <c r="B120" s="162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</row>
    <row r="121" s="55" customFormat="true" ht="26.1" hidden="false" customHeight="true" outlineLevel="0" collapsed="false">
      <c r="A121" s="152"/>
      <c r="B121" s="153"/>
      <c r="C121" s="10"/>
      <c r="D121" s="10"/>
      <c r="E121" s="10"/>
      <c r="F121" s="10"/>
      <c r="G121" s="10"/>
      <c r="H121" s="10"/>
      <c r="I121" s="10"/>
      <c r="J121" s="10"/>
    </row>
    <row r="122" s="55" customFormat="true" ht="26.1" hidden="false" customHeight="true" outlineLevel="0" collapsed="false">
      <c r="A122" s="152"/>
      <c r="B122" s="152"/>
      <c r="C122" s="10"/>
      <c r="D122" s="10"/>
      <c r="E122" s="10"/>
      <c r="F122" s="10"/>
      <c r="G122" s="10"/>
      <c r="H122" s="10"/>
      <c r="I122" s="10"/>
      <c r="J122" s="10"/>
      <c r="Q122" s="10"/>
      <c r="R122" s="10"/>
    </row>
    <row r="123" s="55" customFormat="true" ht="26.1" hidden="false" customHeight="true" outlineLevel="0" collapsed="false">
      <c r="A123" s="152"/>
      <c r="B123" s="153"/>
      <c r="C123" s="10"/>
      <c r="D123" s="10"/>
      <c r="E123" s="10"/>
      <c r="F123" s="10"/>
      <c r="G123" s="10"/>
      <c r="H123" s="10"/>
      <c r="I123" s="10"/>
      <c r="J123" s="10"/>
    </row>
    <row r="124" s="55" customFormat="true" ht="26.1" hidden="false" customHeight="true" outlineLevel="0" collapsed="false">
      <c r="A124" s="152"/>
      <c r="B124" s="152"/>
      <c r="C124" s="10"/>
      <c r="D124" s="10"/>
      <c r="E124" s="10"/>
      <c r="F124" s="10"/>
      <c r="G124" s="10"/>
      <c r="H124" s="10"/>
      <c r="I124" s="10"/>
      <c r="J124" s="10"/>
      <c r="Q124" s="10"/>
      <c r="R124" s="10"/>
    </row>
    <row r="125" s="55" customFormat="true" ht="26.1" hidden="false" customHeight="true" outlineLevel="0" collapsed="false">
      <c r="A125" s="152"/>
      <c r="B125" s="153"/>
      <c r="C125" s="10"/>
      <c r="D125" s="10"/>
      <c r="E125" s="10"/>
      <c r="F125" s="10"/>
      <c r="G125" s="10"/>
      <c r="H125" s="10"/>
      <c r="I125" s="10"/>
      <c r="J125" s="10"/>
      <c r="Q125" s="10"/>
      <c r="R125" s="10"/>
    </row>
    <row r="126" s="10" customFormat="true" ht="26.1" hidden="false" customHeight="true" outlineLevel="0" collapsed="false">
      <c r="A126" s="152"/>
      <c r="B126" s="153"/>
    </row>
    <row r="127" s="10" customFormat="true" ht="28.5" hidden="false" customHeight="true" outlineLevel="0" collapsed="false">
      <c r="A127" s="152"/>
      <c r="B127" s="153"/>
      <c r="K127" s="55"/>
      <c r="L127" s="55"/>
      <c r="M127" s="55"/>
      <c r="N127" s="55"/>
      <c r="O127" s="55"/>
      <c r="P127" s="55"/>
      <c r="Q127" s="55"/>
      <c r="R127" s="55"/>
    </row>
    <row r="128" s="10" customFormat="true" ht="32.25" hidden="false" customHeight="true" outlineLevel="0" collapsed="false">
      <c r="A128" s="152"/>
      <c r="B128" s="153"/>
    </row>
    <row r="129" s="55" customFormat="true" ht="26.1" hidden="false" customHeight="true" outlineLevel="0" collapsed="false">
      <c r="A129" s="152"/>
      <c r="B129" s="153"/>
      <c r="C129" s="10"/>
      <c r="D129" s="10"/>
      <c r="E129" s="10"/>
      <c r="F129" s="10"/>
      <c r="G129" s="10"/>
      <c r="H129" s="10"/>
      <c r="I129" s="10"/>
      <c r="J129" s="10"/>
    </row>
    <row r="130" s="55" customFormat="true" ht="26.1" hidden="false" customHeight="true" outlineLevel="0" collapsed="false">
      <c r="A130" s="152"/>
      <c r="B130" s="152"/>
      <c r="C130" s="10"/>
      <c r="D130" s="10"/>
      <c r="E130" s="10"/>
      <c r="F130" s="10"/>
      <c r="G130" s="10"/>
      <c r="H130" s="10"/>
      <c r="I130" s="10"/>
      <c r="J130" s="10"/>
    </row>
    <row r="131" s="10" customFormat="true" ht="26.1" hidden="false" customHeight="true" outlineLevel="0" collapsed="false">
      <c r="A131" s="152"/>
      <c r="B131" s="153"/>
      <c r="Q131" s="55"/>
      <c r="R131" s="55"/>
    </row>
    <row r="132" s="55" customFormat="true" ht="26.1" hidden="false" customHeight="true" outlineLevel="0" collapsed="false">
      <c r="A132" s="152"/>
      <c r="B132" s="152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</row>
    <row r="133" s="10" customFormat="true" ht="26.1" hidden="false" customHeight="true" outlineLevel="0" collapsed="false">
      <c r="A133" s="152"/>
      <c r="B133" s="153"/>
      <c r="Q133" s="55"/>
      <c r="R133" s="55"/>
    </row>
    <row r="134" s="10" customFormat="true" ht="26.1" hidden="false" customHeight="true" outlineLevel="0" collapsed="false">
      <c r="A134" s="152"/>
      <c r="B134" s="153"/>
    </row>
    <row r="135" s="10" customFormat="true" ht="26.1" hidden="false" customHeight="true" outlineLevel="0" collapsed="false">
      <c r="A135" s="152"/>
      <c r="B135" s="152"/>
      <c r="Q135" s="55"/>
      <c r="R135" s="55"/>
    </row>
    <row r="136" s="55" customFormat="true" ht="26.1" hidden="false" customHeight="true" outlineLevel="0" collapsed="false">
      <c r="A136" s="152"/>
      <c r="B136" s="152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</row>
    <row r="137" s="55" customFormat="true" ht="26.1" hidden="false" customHeight="true" outlineLevel="0" collapsed="false">
      <c r="A137" s="152"/>
      <c r="B137" s="152"/>
      <c r="C137" s="10"/>
      <c r="D137" s="10"/>
      <c r="E137" s="10"/>
      <c r="F137" s="10"/>
      <c r="G137" s="10"/>
      <c r="H137" s="10"/>
      <c r="I137" s="10"/>
      <c r="J137" s="10"/>
      <c r="Q137" s="10"/>
      <c r="R137" s="10"/>
    </row>
    <row r="138" s="10" customFormat="true" ht="26.1" hidden="false" customHeight="true" outlineLevel="0" collapsed="false">
      <c r="A138" s="152"/>
      <c r="B138" s="152"/>
    </row>
    <row r="139" s="55" customFormat="true" ht="26.1" hidden="false" customHeight="true" outlineLevel="0" collapsed="false">
      <c r="A139" s="152"/>
      <c r="B139" s="152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</row>
    <row r="140" s="55" customFormat="true" ht="26.1" hidden="false" customHeight="true" outlineLevel="0" collapsed="false">
      <c r="A140" s="152"/>
      <c r="B140" s="152"/>
      <c r="C140" s="10"/>
      <c r="D140" s="10"/>
      <c r="E140" s="10"/>
      <c r="F140" s="10"/>
      <c r="G140" s="10"/>
      <c r="H140" s="10"/>
      <c r="I140" s="10"/>
      <c r="J140" s="10"/>
    </row>
    <row r="141" s="58" customFormat="true" ht="31.5" hidden="false" customHeight="true" outlineLevel="0" collapsed="false">
      <c r="A141" s="152"/>
      <c r="B141" s="153"/>
      <c r="C141" s="10"/>
      <c r="D141" s="10"/>
      <c r="E141" s="10"/>
      <c r="F141" s="10"/>
      <c r="G141" s="10"/>
      <c r="H141" s="10"/>
      <c r="I141" s="10"/>
      <c r="J141" s="10"/>
      <c r="K141" s="55"/>
      <c r="L141" s="55"/>
      <c r="M141" s="55"/>
      <c r="N141" s="55"/>
      <c r="O141" s="55"/>
      <c r="P141" s="55"/>
      <c r="Q141" s="10"/>
      <c r="R141" s="10"/>
    </row>
    <row r="142" s="55" customFormat="true" ht="26.1" hidden="false" customHeight="true" outlineLevel="0" collapsed="false">
      <c r="A142" s="152"/>
      <c r="B142" s="152"/>
      <c r="C142" s="10"/>
      <c r="D142" s="10"/>
      <c r="E142" s="10"/>
      <c r="F142" s="10"/>
      <c r="G142" s="10"/>
      <c r="H142" s="10"/>
      <c r="I142" s="10"/>
      <c r="J142" s="10"/>
    </row>
    <row r="143" s="10" customFormat="true" ht="26.1" hidden="false" customHeight="true" outlineLevel="0" collapsed="false">
      <c r="A143" s="152"/>
      <c r="B143" s="152"/>
      <c r="K143" s="55"/>
      <c r="L143" s="55"/>
      <c r="M143" s="55"/>
      <c r="N143" s="55"/>
      <c r="O143" s="55"/>
      <c r="P143" s="55"/>
      <c r="Q143" s="55"/>
      <c r="R143" s="55"/>
    </row>
    <row r="144" s="55" customFormat="true" ht="26.1" hidden="false" customHeight="true" outlineLevel="0" collapsed="false">
      <c r="A144" s="152"/>
      <c r="B144" s="153"/>
      <c r="C144" s="10"/>
      <c r="D144" s="10"/>
      <c r="E144" s="10"/>
      <c r="F144" s="10"/>
      <c r="G144" s="10"/>
      <c r="H144" s="10"/>
      <c r="I144" s="10"/>
      <c r="J144" s="10"/>
      <c r="Q144" s="10"/>
      <c r="R144" s="10"/>
    </row>
    <row r="145" s="10" customFormat="true" ht="26.1" hidden="false" customHeight="true" outlineLevel="0" collapsed="false">
      <c r="A145" s="152"/>
      <c r="B145" s="153"/>
      <c r="Q145" s="55"/>
      <c r="R145" s="55"/>
    </row>
    <row r="146" s="55" customFormat="true" ht="42.75" hidden="false" customHeight="true" outlineLevel="0" collapsed="false">
      <c r="A146" s="152"/>
      <c r="B146" s="153"/>
      <c r="C146" s="10"/>
      <c r="D146" s="10"/>
      <c r="E146" s="10"/>
      <c r="F146" s="10"/>
      <c r="G146" s="10"/>
      <c r="H146" s="10"/>
      <c r="I146" s="10"/>
      <c r="J146" s="10"/>
      <c r="K146" s="165" t="e">
        <f aca="false">#REF!</f>
        <v>#REF!</v>
      </c>
    </row>
    <row r="147" s="55" customFormat="true" ht="43.5" hidden="false" customHeight="true" outlineLevel="0" collapsed="false">
      <c r="A147" s="152"/>
      <c r="B147" s="153"/>
      <c r="C147" s="10"/>
      <c r="D147" s="10"/>
      <c r="E147" s="10"/>
      <c r="F147" s="10"/>
      <c r="G147" s="10"/>
      <c r="H147" s="10"/>
      <c r="I147" s="10"/>
      <c r="J147" s="10"/>
      <c r="Q147" s="10"/>
      <c r="R147" s="10"/>
    </row>
    <row r="148" s="10" customFormat="true" ht="26.1" hidden="false" customHeight="true" outlineLevel="0" collapsed="false">
      <c r="A148" s="152"/>
      <c r="B148" s="153"/>
      <c r="K148" s="111"/>
      <c r="L148" s="111"/>
      <c r="M148" s="111"/>
      <c r="N148" s="111"/>
      <c r="O148" s="111"/>
      <c r="P148" s="111"/>
      <c r="Q148" s="55"/>
      <c r="R148" s="55"/>
    </row>
    <row r="149" s="10" customFormat="true" ht="26.1" hidden="false" customHeight="true" outlineLevel="0" collapsed="false">
      <c r="A149" s="152"/>
      <c r="B149" s="152"/>
      <c r="K149" s="55"/>
      <c r="L149" s="55"/>
      <c r="M149" s="55"/>
      <c r="N149" s="55"/>
      <c r="O149" s="55"/>
      <c r="P149" s="55"/>
      <c r="Q149" s="55"/>
      <c r="R149" s="55"/>
    </row>
    <row r="150" s="10" customFormat="true" ht="26.1" hidden="false" customHeight="true" outlineLevel="0" collapsed="false">
      <c r="A150" s="152"/>
      <c r="B150" s="153"/>
      <c r="K150" s="55"/>
      <c r="L150" s="55"/>
      <c r="M150" s="55"/>
      <c r="N150" s="55"/>
      <c r="O150" s="55"/>
      <c r="P150" s="55"/>
    </row>
    <row r="151" s="160" customFormat="true" ht="26.1" hidden="false" customHeight="true" outlineLevel="0" collapsed="false">
      <c r="A151" s="152"/>
      <c r="B151" s="153"/>
      <c r="C151" s="10"/>
      <c r="D151" s="10"/>
      <c r="E151" s="10"/>
      <c r="F151" s="10"/>
      <c r="G151" s="10"/>
      <c r="H151" s="10"/>
      <c r="I151" s="10"/>
      <c r="J151" s="10"/>
      <c r="K151" s="55"/>
      <c r="L151" s="55"/>
      <c r="M151" s="55"/>
      <c r="N151" s="55"/>
      <c r="O151" s="55"/>
      <c r="P151" s="55"/>
      <c r="Q151" s="55"/>
      <c r="R151" s="55"/>
    </row>
    <row r="152" s="160" customFormat="true" ht="26.1" hidden="false" customHeight="true" outlineLevel="0" collapsed="false">
      <c r="A152" s="158"/>
      <c r="B152" s="158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55"/>
      <c r="R152" s="55"/>
    </row>
    <row r="153" s="10" customFormat="true" ht="26.1" hidden="false" customHeight="true" outlineLevel="0" collapsed="false">
      <c r="A153" s="152"/>
      <c r="B153" s="153"/>
      <c r="K153" s="55"/>
      <c r="L153" s="55"/>
      <c r="M153" s="55"/>
      <c r="N153" s="55"/>
      <c r="O153" s="55"/>
      <c r="P153" s="55"/>
    </row>
    <row r="154" s="55" customFormat="true" ht="26.1" hidden="false" customHeight="true" outlineLevel="0" collapsed="false">
      <c r="A154" s="152"/>
      <c r="B154" s="153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</row>
    <row r="155" s="55" customFormat="true" ht="26.1" hidden="false" customHeight="true" outlineLevel="0" collapsed="false">
      <c r="A155" s="152"/>
      <c r="B155" s="153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</row>
    <row r="156" s="55" customFormat="true" ht="26.1" hidden="false" customHeight="true" outlineLevel="0" collapsed="false">
      <c r="A156" s="152"/>
      <c r="B156" s="152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</row>
    <row r="157" s="55" customFormat="true" ht="26.1" hidden="false" customHeight="true" outlineLevel="0" collapsed="false">
      <c r="A157" s="152"/>
      <c r="B157" s="153"/>
      <c r="C157" s="10"/>
      <c r="D157" s="10"/>
      <c r="E157" s="10"/>
      <c r="F157" s="10"/>
      <c r="G157" s="10"/>
      <c r="H157" s="10"/>
      <c r="I157" s="10"/>
      <c r="J157" s="10"/>
    </row>
    <row r="158" s="55" customFormat="true" ht="26.1" hidden="false" customHeight="true" outlineLevel="0" collapsed="false">
      <c r="A158" s="152"/>
      <c r="B158" s="152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</row>
    <row r="159" s="55" customFormat="true" ht="26.1" hidden="false" customHeight="true" outlineLevel="0" collapsed="false">
      <c r="A159" s="152"/>
      <c r="B159" s="152"/>
      <c r="C159" s="10"/>
      <c r="D159" s="10"/>
      <c r="E159" s="10"/>
      <c r="F159" s="10"/>
      <c r="G159" s="10"/>
      <c r="H159" s="10"/>
      <c r="I159" s="10"/>
      <c r="J159" s="10"/>
    </row>
    <row r="160" s="55" customFormat="true" ht="26.1" hidden="false" customHeight="true" outlineLevel="0" collapsed="false">
      <c r="A160" s="175"/>
      <c r="B160" s="175"/>
      <c r="C160" s="10"/>
      <c r="D160" s="10"/>
      <c r="E160" s="10"/>
      <c r="F160" s="10"/>
      <c r="G160" s="10"/>
      <c r="H160" s="10"/>
      <c r="I160" s="10"/>
      <c r="J160" s="10"/>
      <c r="Q160" s="160"/>
      <c r="R160" s="160"/>
    </row>
    <row r="161" s="10" customFormat="true" ht="26.1" hidden="false" customHeight="true" outlineLevel="0" collapsed="false">
      <c r="A161" s="175"/>
      <c r="B161" s="176"/>
      <c r="K161" s="55"/>
      <c r="L161" s="55"/>
      <c r="M161" s="55"/>
      <c r="N161" s="55"/>
      <c r="O161" s="55"/>
      <c r="P161" s="55"/>
      <c r="Q161" s="55"/>
      <c r="R161" s="55"/>
    </row>
    <row r="162" s="55" customFormat="true" ht="26.1" hidden="false" customHeight="true" outlineLevel="0" collapsed="false">
      <c r="A162" s="175"/>
      <c r="B162" s="175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</row>
    <row r="163" s="55" customFormat="true" ht="26.1" hidden="false" customHeight="true" outlineLevel="0" collapsed="false">
      <c r="A163" s="175"/>
      <c r="B163" s="176"/>
      <c r="C163" s="10"/>
      <c r="D163" s="10"/>
      <c r="E163" s="10"/>
      <c r="F163" s="10"/>
      <c r="G163" s="10"/>
      <c r="H163" s="10"/>
      <c r="I163" s="10"/>
      <c r="J163" s="10"/>
    </row>
    <row r="164" s="55" customFormat="true" ht="26.1" hidden="false" customHeight="true" outlineLevel="0" collapsed="false">
      <c r="A164" s="175"/>
      <c r="B164" s="176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</row>
    <row r="165" s="10" customFormat="true" ht="26.1" hidden="false" customHeight="true" outlineLevel="0" collapsed="false">
      <c r="A165" s="175"/>
      <c r="B165" s="176"/>
      <c r="K165" s="55"/>
      <c r="L165" s="55"/>
      <c r="M165" s="55"/>
      <c r="N165" s="55"/>
      <c r="O165" s="55"/>
      <c r="P165" s="55"/>
    </row>
    <row r="166" s="55" customFormat="true" ht="26.1" hidden="false" customHeight="true" outlineLevel="0" collapsed="false">
      <c r="A166" s="175"/>
      <c r="B166" s="175"/>
      <c r="C166" s="10"/>
      <c r="D166" s="10"/>
      <c r="E166" s="10"/>
      <c r="F166" s="10"/>
      <c r="G166" s="10"/>
      <c r="H166" s="10"/>
      <c r="I166" s="10"/>
      <c r="J166" s="10"/>
      <c r="Q166" s="10"/>
      <c r="R166" s="10"/>
    </row>
    <row r="167" s="55" customFormat="true" ht="26.1" hidden="false" customHeight="true" outlineLevel="0" collapsed="false">
      <c r="A167" s="175"/>
      <c r="B167" s="176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</row>
    <row r="168" s="55" customFormat="true" ht="26.1" hidden="false" customHeight="true" outlineLevel="0" collapsed="false">
      <c r="A168" s="175"/>
      <c r="B168" s="175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</row>
    <row r="169" s="58" customFormat="true" ht="26.1" hidden="false" customHeight="true" outlineLevel="0" collapsed="false">
      <c r="A169" s="175"/>
      <c r="B169" s="176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</row>
    <row r="170" s="55" customFormat="true" ht="26.1" hidden="false" customHeight="true" outlineLevel="0" collapsed="false">
      <c r="A170" s="175"/>
      <c r="B170" s="176"/>
      <c r="C170" s="10"/>
      <c r="D170" s="10"/>
      <c r="E170" s="10"/>
      <c r="F170" s="10"/>
      <c r="G170" s="10"/>
      <c r="H170" s="10"/>
      <c r="I170" s="10"/>
      <c r="J170" s="10"/>
    </row>
    <row r="171" s="10" customFormat="true" ht="26.1" hidden="false" customHeight="true" outlineLevel="0" collapsed="false">
      <c r="A171" s="175"/>
      <c r="B171" s="175"/>
      <c r="Q171" s="55"/>
      <c r="R171" s="55"/>
    </row>
    <row r="172" s="10" customFormat="true" ht="26.1" hidden="false" customHeight="true" outlineLevel="0" collapsed="false">
      <c r="A172" s="175"/>
      <c r="B172" s="175"/>
      <c r="K172" s="55"/>
      <c r="L172" s="55"/>
      <c r="M172" s="55"/>
      <c r="N172" s="55"/>
      <c r="O172" s="55"/>
      <c r="P172" s="55"/>
      <c r="Q172" s="55"/>
      <c r="R172" s="55"/>
    </row>
    <row r="173" s="55" customFormat="true" ht="26.1" hidden="false" customHeight="true" outlineLevel="0" collapsed="false">
      <c r="A173" s="175"/>
      <c r="B173" s="175"/>
      <c r="C173" s="10"/>
      <c r="D173" s="10"/>
      <c r="E173" s="10"/>
      <c r="F173" s="10"/>
      <c r="G173" s="10"/>
      <c r="H173" s="10"/>
      <c r="I173" s="10"/>
      <c r="J173" s="10"/>
      <c r="Q173" s="58"/>
      <c r="R173" s="58"/>
    </row>
    <row r="174" s="10" customFormat="true" ht="45.75" hidden="false" customHeight="true" outlineLevel="0" collapsed="false">
      <c r="A174" s="175"/>
      <c r="B174" s="176"/>
      <c r="Q174" s="55"/>
      <c r="R174" s="55"/>
    </row>
    <row r="175" s="55" customFormat="true" ht="26.1" hidden="false" customHeight="true" outlineLevel="0" collapsed="false">
      <c r="A175" s="175"/>
      <c r="B175" s="175"/>
      <c r="C175" s="10"/>
      <c r="D175" s="10"/>
      <c r="E175" s="10"/>
      <c r="F175" s="10"/>
      <c r="G175" s="10"/>
      <c r="H175" s="10"/>
      <c r="I175" s="10"/>
      <c r="J175" s="10"/>
      <c r="Q175" s="10"/>
      <c r="R175" s="10"/>
    </row>
    <row r="176" s="10" customFormat="true" ht="26.1" hidden="false" customHeight="true" outlineLevel="0" collapsed="false">
      <c r="A176" s="177"/>
      <c r="B176" s="178"/>
      <c r="K176" s="55"/>
      <c r="L176" s="55"/>
      <c r="M176" s="55"/>
      <c r="N176" s="55"/>
      <c r="O176" s="55"/>
      <c r="P176" s="55"/>
      <c r="Q176" s="55"/>
      <c r="R176" s="55"/>
    </row>
    <row r="177" s="55" customFormat="true" ht="26.1" hidden="false" customHeight="true" outlineLevel="0" collapsed="false">
      <c r="A177" s="179"/>
      <c r="B177" s="18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</row>
    <row r="178" s="10" customFormat="true" ht="31.5" hidden="false" customHeight="true" outlineLevel="0" collapsed="false">
      <c r="A178" s="179"/>
      <c r="B178" s="179"/>
      <c r="K178" s="55"/>
      <c r="L178" s="55"/>
      <c r="M178" s="55"/>
      <c r="N178" s="55"/>
      <c r="O178" s="55"/>
      <c r="P178" s="55"/>
    </row>
    <row r="179" s="55" customFormat="true" ht="39.75" hidden="false" customHeight="true" outlineLevel="0" collapsed="false">
      <c r="A179" s="175"/>
      <c r="B179" s="176"/>
      <c r="C179" s="10"/>
      <c r="D179" s="10"/>
      <c r="E179" s="10"/>
      <c r="F179" s="10"/>
      <c r="G179" s="10"/>
      <c r="H179" s="10"/>
      <c r="I179" s="10"/>
      <c r="J179" s="10"/>
    </row>
    <row r="180" s="55" customFormat="true" ht="34.5" hidden="false" customHeight="true" outlineLevel="0" collapsed="false">
      <c r="A180" s="175"/>
      <c r="B180" s="176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</row>
    <row r="181" s="55" customFormat="true" ht="26.1" hidden="false" customHeight="true" outlineLevel="0" collapsed="false">
      <c r="A181" s="175"/>
      <c r="B181" s="175"/>
      <c r="C181" s="10"/>
      <c r="D181" s="10"/>
      <c r="E181" s="10"/>
      <c r="F181" s="10"/>
      <c r="G181" s="10"/>
      <c r="H181" s="10"/>
      <c r="I181" s="10"/>
      <c r="J181" s="10"/>
    </row>
    <row r="182" s="10" customFormat="true" ht="26.1" hidden="false" customHeight="true" outlineLevel="0" collapsed="false">
      <c r="A182" s="181"/>
      <c r="B182" s="182"/>
      <c r="K182" s="55"/>
      <c r="L182" s="55"/>
      <c r="M182" s="55"/>
      <c r="N182" s="55"/>
      <c r="O182" s="55"/>
      <c r="P182" s="55"/>
      <c r="Q182" s="55"/>
      <c r="R182" s="55"/>
    </row>
    <row r="183" s="55" customFormat="true" ht="26.1" hidden="false" customHeight="true" outlineLevel="0" collapsed="false">
      <c r="A183" s="170"/>
      <c r="B183" s="171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</row>
    <row r="184" s="55" customFormat="true" ht="26.1" hidden="false" customHeight="true" outlineLevel="0" collapsed="false">
      <c r="A184" s="170"/>
      <c r="B184" s="170"/>
      <c r="C184" s="10"/>
      <c r="D184" s="10"/>
      <c r="E184" s="10"/>
      <c r="F184" s="10"/>
      <c r="G184" s="10"/>
      <c r="H184" s="10"/>
      <c r="I184" s="10"/>
      <c r="J184" s="10"/>
      <c r="Q184" s="10"/>
      <c r="R184" s="10"/>
    </row>
    <row r="185" s="10" customFormat="true" ht="26.1" hidden="false" customHeight="true" outlineLevel="0" collapsed="false">
      <c r="A185" s="183"/>
      <c r="B185" s="184"/>
      <c r="K185" s="55"/>
      <c r="L185" s="55"/>
      <c r="M185" s="55"/>
      <c r="N185" s="55"/>
      <c r="O185" s="55"/>
      <c r="P185" s="55"/>
    </row>
    <row r="186" s="55" customFormat="true" ht="26.1" hidden="false" customHeight="true" outlineLevel="0" collapsed="false">
      <c r="A186" s="173"/>
      <c r="B186" s="174"/>
      <c r="C186" s="10"/>
      <c r="D186" s="10"/>
      <c r="E186" s="10"/>
      <c r="F186" s="10"/>
      <c r="G186" s="10"/>
      <c r="H186" s="10"/>
      <c r="I186" s="10"/>
      <c r="J186" s="10"/>
    </row>
    <row r="187" s="55" customFormat="true" ht="26.1" hidden="false" customHeight="true" outlineLevel="0" collapsed="false">
      <c r="A187" s="173"/>
      <c r="B187" s="173"/>
      <c r="C187" s="10"/>
      <c r="D187" s="10"/>
      <c r="E187" s="10"/>
      <c r="F187" s="10"/>
      <c r="G187" s="10"/>
      <c r="H187" s="10"/>
      <c r="I187" s="10"/>
      <c r="J187" s="10"/>
      <c r="Q187" s="10"/>
      <c r="R187" s="10"/>
    </row>
    <row r="188" s="10" customFormat="true" ht="26.1" hidden="false" customHeight="true" outlineLevel="0" collapsed="false">
      <c r="A188" s="161"/>
      <c r="B188" s="162"/>
      <c r="Q188" s="55"/>
      <c r="R188" s="55"/>
    </row>
    <row r="189" s="10" customFormat="true" ht="26.1" hidden="false" customHeight="true" outlineLevel="0" collapsed="false">
      <c r="A189" s="152"/>
      <c r="B189" s="153"/>
      <c r="K189" s="55"/>
      <c r="L189" s="55"/>
      <c r="M189" s="55"/>
      <c r="N189" s="55"/>
      <c r="O189" s="55"/>
      <c r="P189" s="55"/>
      <c r="Q189" s="55"/>
      <c r="R189" s="55"/>
    </row>
    <row r="190" s="10" customFormat="true" ht="26.1" hidden="false" customHeight="true" outlineLevel="0" collapsed="false">
      <c r="A190" s="152"/>
      <c r="B190" s="153"/>
      <c r="K190" s="160"/>
      <c r="L190" s="160"/>
      <c r="M190" s="160"/>
      <c r="N190" s="160"/>
      <c r="O190" s="160"/>
      <c r="P190" s="160"/>
    </row>
    <row r="191" s="55" customFormat="true" ht="26.1" hidden="false" customHeight="true" outlineLevel="0" collapsed="false">
      <c r="A191" s="152"/>
      <c r="B191" s="153"/>
      <c r="C191" s="10"/>
      <c r="D191" s="10"/>
      <c r="E191" s="10"/>
      <c r="F191" s="10"/>
      <c r="G191" s="10"/>
      <c r="H191" s="10"/>
      <c r="I191" s="10"/>
      <c r="J191" s="10"/>
      <c r="Q191" s="10"/>
      <c r="R191" s="10"/>
    </row>
    <row r="192" s="160" customFormat="true" ht="26.1" hidden="false" customHeight="true" outlineLevel="0" collapsed="false">
      <c r="A192" s="152"/>
      <c r="B192" s="152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55"/>
      <c r="R192" s="55"/>
    </row>
    <row r="193" s="55" customFormat="true" ht="26.1" hidden="false" customHeight="true" outlineLevel="0" collapsed="false">
      <c r="A193" s="152"/>
      <c r="B193" s="153"/>
      <c r="C193" s="10"/>
      <c r="D193" s="10"/>
      <c r="E193" s="10"/>
      <c r="F193" s="10"/>
      <c r="G193" s="10"/>
      <c r="H193" s="10"/>
      <c r="I193" s="10"/>
      <c r="J193" s="10"/>
    </row>
    <row r="194" s="55" customFormat="true" ht="26.1" hidden="false" customHeight="true" outlineLevel="0" collapsed="false">
      <c r="A194" s="161"/>
      <c r="B194" s="161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</row>
    <row r="195" s="10" customFormat="true" ht="26.1" hidden="false" customHeight="true" outlineLevel="0" collapsed="false">
      <c r="A195" s="152"/>
      <c r="B195" s="153"/>
    </row>
    <row r="196" s="55" customFormat="true" ht="26.1" hidden="false" customHeight="true" outlineLevel="0" collapsed="false">
      <c r="A196" s="152"/>
      <c r="B196" s="152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</row>
    <row r="197" s="55" customFormat="true" ht="26.1" hidden="false" customHeight="true" outlineLevel="0" collapsed="false">
      <c r="A197" s="152"/>
      <c r="B197" s="153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</row>
    <row r="198" s="10" customFormat="true" ht="26.1" hidden="false" customHeight="true" outlineLevel="0" collapsed="false">
      <c r="A198" s="152"/>
      <c r="B198" s="152"/>
      <c r="Q198" s="55"/>
      <c r="R198" s="55"/>
    </row>
    <row r="199" s="55" customFormat="true" ht="44.25" hidden="false" customHeight="true" outlineLevel="0" collapsed="false">
      <c r="A199" s="152"/>
      <c r="B199" s="152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</row>
    <row r="200" s="10" customFormat="true" ht="44.25" hidden="false" customHeight="true" outlineLevel="0" collapsed="false">
      <c r="A200" s="152"/>
      <c r="B200" s="152"/>
      <c r="K200" s="55"/>
      <c r="L200" s="55"/>
      <c r="M200" s="55"/>
      <c r="N200" s="55"/>
      <c r="O200" s="55"/>
      <c r="P200" s="55"/>
    </row>
    <row r="201" s="10" customFormat="true" ht="26.1" hidden="false" customHeight="true" outlineLevel="0" collapsed="false">
      <c r="A201" s="152"/>
      <c r="B201" s="152"/>
      <c r="K201" s="55"/>
      <c r="L201" s="55"/>
      <c r="M201" s="55"/>
      <c r="N201" s="55"/>
      <c r="O201" s="55"/>
      <c r="P201" s="55"/>
    </row>
    <row r="202" s="55" customFormat="true" ht="29.25" hidden="false" customHeight="true" outlineLevel="0" collapsed="false">
      <c r="A202" s="152"/>
      <c r="B202" s="152"/>
      <c r="C202" s="10"/>
      <c r="D202" s="10"/>
      <c r="E202" s="10"/>
      <c r="F202" s="10"/>
      <c r="G202" s="10"/>
      <c r="H202" s="10"/>
      <c r="I202" s="10"/>
      <c r="J202" s="10"/>
    </row>
    <row r="203" s="55" customFormat="true" ht="26.1" hidden="false" customHeight="true" outlineLevel="0" collapsed="false">
      <c r="A203" s="152"/>
      <c r="B203" s="152"/>
      <c r="C203" s="10"/>
      <c r="D203" s="10"/>
      <c r="E203" s="10"/>
      <c r="F203" s="10"/>
      <c r="G203" s="10"/>
      <c r="H203" s="10"/>
      <c r="I203" s="10"/>
      <c r="J203" s="10"/>
      <c r="K203" s="58"/>
      <c r="L203" s="58"/>
      <c r="M203" s="58"/>
      <c r="N203" s="58"/>
      <c r="O203" s="58"/>
      <c r="P203" s="58"/>
      <c r="Q203" s="10"/>
      <c r="R203" s="10"/>
    </row>
    <row r="204" s="55" customFormat="true" ht="33.75" hidden="false" customHeight="true" outlineLevel="0" collapsed="false">
      <c r="A204" s="152"/>
      <c r="B204" s="153"/>
      <c r="C204" s="10"/>
      <c r="D204" s="10"/>
      <c r="E204" s="10"/>
      <c r="F204" s="10"/>
      <c r="G204" s="10"/>
      <c r="H204" s="10"/>
      <c r="I204" s="10"/>
      <c r="J204" s="10"/>
    </row>
    <row r="205" s="55" customFormat="true" ht="26.1" hidden="false" customHeight="true" outlineLevel="0" collapsed="false">
      <c r="A205" s="152"/>
      <c r="B205" s="153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</row>
    <row r="206" s="10" customFormat="true" ht="26.1" hidden="false" customHeight="true" outlineLevel="0" collapsed="false">
      <c r="A206" s="161"/>
      <c r="B206" s="162"/>
      <c r="K206" s="55"/>
      <c r="L206" s="55"/>
      <c r="M206" s="55"/>
      <c r="N206" s="55"/>
      <c r="O206" s="55"/>
      <c r="P206" s="55"/>
    </row>
    <row r="207" s="55" customFormat="true" ht="26.1" hidden="false" customHeight="true" outlineLevel="0" collapsed="false">
      <c r="A207" s="161"/>
      <c r="B207" s="162"/>
      <c r="C207" s="10"/>
      <c r="D207" s="10"/>
      <c r="E207" s="10"/>
      <c r="F207" s="10"/>
      <c r="G207" s="10"/>
      <c r="H207" s="10"/>
      <c r="I207" s="10"/>
      <c r="J207" s="10"/>
    </row>
    <row r="208" s="160" customFormat="true" ht="26.1" hidden="false" customHeight="true" outlineLevel="0" collapsed="false">
      <c r="A208" s="161"/>
      <c r="B208" s="162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55"/>
      <c r="R208" s="55"/>
    </row>
    <row r="209" s="55" customFormat="true" ht="41.25" hidden="false" customHeight="true" outlineLevel="0" collapsed="false">
      <c r="A209" s="161"/>
      <c r="B209" s="161"/>
      <c r="C209" s="10"/>
      <c r="D209" s="10"/>
      <c r="E209" s="10"/>
      <c r="F209" s="10"/>
      <c r="G209" s="10"/>
      <c r="H209" s="10"/>
      <c r="I209" s="10"/>
      <c r="J209" s="10"/>
    </row>
    <row r="210" s="10" customFormat="true" ht="36.75" hidden="false" customHeight="true" outlineLevel="0" collapsed="false">
      <c r="A210" s="161"/>
      <c r="B210" s="162"/>
      <c r="K210" s="55"/>
      <c r="L210" s="55"/>
      <c r="M210" s="55"/>
      <c r="N210" s="55"/>
      <c r="O210" s="55"/>
      <c r="P210" s="55"/>
    </row>
    <row r="211" s="55" customFormat="true" ht="44.25" hidden="false" customHeight="true" outlineLevel="0" collapsed="false">
      <c r="A211" s="161"/>
      <c r="B211" s="162"/>
      <c r="C211" s="10"/>
      <c r="D211" s="10"/>
      <c r="E211" s="10"/>
      <c r="F211" s="10"/>
      <c r="G211" s="10"/>
      <c r="H211" s="10"/>
      <c r="I211" s="10"/>
      <c r="J211" s="10"/>
      <c r="Q211" s="10"/>
      <c r="R211" s="10"/>
    </row>
    <row r="212" s="10" customFormat="true" ht="26.1" hidden="false" customHeight="true" outlineLevel="0" collapsed="false">
      <c r="A212" s="185"/>
      <c r="B212" s="185"/>
      <c r="K212" s="55"/>
      <c r="L212" s="55"/>
      <c r="M212" s="55"/>
      <c r="N212" s="55"/>
      <c r="O212" s="55"/>
      <c r="P212" s="55"/>
    </row>
    <row r="213" s="10" customFormat="true" ht="26.1" hidden="false" customHeight="true" outlineLevel="0" collapsed="false">
      <c r="A213" s="185"/>
      <c r="B213" s="186"/>
      <c r="K213" s="55"/>
      <c r="L213" s="55"/>
      <c r="M213" s="55"/>
      <c r="N213" s="55"/>
      <c r="O213" s="55"/>
      <c r="P213" s="55"/>
      <c r="Q213" s="55"/>
      <c r="R213" s="55"/>
    </row>
    <row r="214" s="10" customFormat="true" ht="26.1" hidden="false" customHeight="true" outlineLevel="0" collapsed="false">
      <c r="A214" s="161"/>
      <c r="B214" s="162"/>
      <c r="Q214" s="55"/>
      <c r="R214" s="55"/>
    </row>
    <row r="215" s="10" customFormat="true" ht="26.1" hidden="false" customHeight="true" outlineLevel="0" collapsed="false">
      <c r="A215" s="161"/>
      <c r="B215" s="162"/>
      <c r="Q215" s="55"/>
      <c r="R215" s="55"/>
    </row>
    <row r="216" s="10" customFormat="true" ht="26.1" hidden="false" customHeight="true" outlineLevel="0" collapsed="false">
      <c r="A216" s="161"/>
      <c r="B216" s="162"/>
      <c r="K216" s="55"/>
      <c r="L216" s="55"/>
      <c r="M216" s="55"/>
      <c r="N216" s="55"/>
      <c r="O216" s="55"/>
      <c r="P216" s="55"/>
      <c r="Q216" s="55"/>
      <c r="R216" s="55"/>
    </row>
    <row r="217" s="10" customFormat="true" ht="26.1" hidden="false" customHeight="true" outlineLevel="0" collapsed="false">
      <c r="A217" s="161"/>
      <c r="B217" s="162"/>
      <c r="Q217" s="55"/>
      <c r="R217" s="55"/>
    </row>
    <row r="218" s="55" customFormat="true" ht="26.1" hidden="false" customHeight="true" outlineLevel="0" collapsed="false">
      <c r="A218" s="161"/>
      <c r="B218" s="161"/>
      <c r="C218" s="10"/>
      <c r="D218" s="10"/>
      <c r="E218" s="10"/>
      <c r="F218" s="10"/>
      <c r="G218" s="10"/>
      <c r="H218" s="10"/>
      <c r="I218" s="10"/>
      <c r="J218" s="10"/>
    </row>
    <row r="219" s="55" customFormat="true" ht="26.1" hidden="false" customHeight="true" outlineLevel="0" collapsed="false">
      <c r="A219" s="161"/>
      <c r="B219" s="161"/>
      <c r="C219" s="10"/>
      <c r="D219" s="10"/>
      <c r="E219" s="10"/>
      <c r="F219" s="10"/>
      <c r="G219" s="10"/>
      <c r="H219" s="10"/>
      <c r="I219" s="10"/>
      <c r="J219" s="10"/>
      <c r="K219" s="165" t="e">
        <f aca="false">#REF!</f>
        <v>#REF!</v>
      </c>
    </row>
    <row r="220" s="10" customFormat="true" ht="26.1" hidden="false" customHeight="true" outlineLevel="0" collapsed="false">
      <c r="A220" s="161"/>
      <c r="B220" s="162"/>
      <c r="Q220" s="55"/>
      <c r="R220" s="55"/>
    </row>
    <row r="221" s="10" customFormat="true" ht="26.1" hidden="false" customHeight="true" outlineLevel="0" collapsed="false">
      <c r="A221" s="161"/>
      <c r="B221" s="161"/>
    </row>
    <row r="222" s="10" customFormat="true" ht="26.1" hidden="false" customHeight="true" outlineLevel="0" collapsed="false">
      <c r="A222" s="161"/>
      <c r="B222" s="162"/>
      <c r="K222" s="55"/>
      <c r="L222" s="55"/>
      <c r="M222" s="55"/>
      <c r="N222" s="55"/>
      <c r="O222" s="55"/>
      <c r="P222" s="55"/>
    </row>
    <row r="223" s="10" customFormat="true" ht="26.1" hidden="false" customHeight="true" outlineLevel="0" collapsed="false">
      <c r="A223" s="161"/>
      <c r="B223" s="162"/>
      <c r="K223" s="55"/>
      <c r="L223" s="55"/>
      <c r="M223" s="55"/>
      <c r="N223" s="55"/>
      <c r="O223" s="55"/>
      <c r="P223" s="55"/>
    </row>
    <row r="224" s="55" customFormat="true" ht="26.1" hidden="false" customHeight="true" outlineLevel="0" collapsed="false">
      <c r="A224" s="161"/>
      <c r="B224" s="161"/>
      <c r="C224" s="10"/>
      <c r="D224" s="10"/>
      <c r="E224" s="10"/>
      <c r="F224" s="10"/>
      <c r="G224" s="10"/>
      <c r="H224" s="10"/>
      <c r="I224" s="10"/>
      <c r="J224" s="10"/>
    </row>
    <row r="225" s="55" customFormat="true" ht="26.1" hidden="false" customHeight="true" outlineLevel="0" collapsed="false">
      <c r="A225" s="161"/>
      <c r="B225" s="161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</row>
    <row r="226" s="10" customFormat="true" ht="26.1" hidden="false" customHeight="true" outlineLevel="0" collapsed="false">
      <c r="A226" s="161"/>
      <c r="B226" s="162"/>
      <c r="K226" s="55"/>
      <c r="L226" s="55"/>
      <c r="M226" s="55"/>
      <c r="N226" s="55"/>
      <c r="O226" s="55"/>
      <c r="P226" s="55"/>
    </row>
    <row r="227" s="10" customFormat="true" ht="26.1" hidden="false" customHeight="true" outlineLevel="0" collapsed="false">
      <c r="A227" s="161"/>
      <c r="B227" s="162"/>
      <c r="Q227" s="55"/>
      <c r="R227" s="55"/>
    </row>
    <row r="228" s="10" customFormat="true" ht="26.1" hidden="false" customHeight="true" outlineLevel="0" collapsed="false">
      <c r="A228" s="161"/>
      <c r="B228" s="162"/>
      <c r="K228" s="55"/>
      <c r="L228" s="55"/>
      <c r="M228" s="55"/>
      <c r="N228" s="55"/>
      <c r="O228" s="55"/>
      <c r="P228" s="55"/>
    </row>
    <row r="229" s="55" customFormat="true" ht="26.1" hidden="false" customHeight="true" outlineLevel="0" collapsed="false">
      <c r="A229" s="161"/>
      <c r="B229" s="161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</row>
    <row r="230" s="10" customFormat="true" ht="26.1" hidden="false" customHeight="true" outlineLevel="0" collapsed="false">
      <c r="A230" s="161"/>
      <c r="B230" s="162"/>
    </row>
    <row r="231" s="10" customFormat="true" ht="26.1" hidden="false" customHeight="true" outlineLevel="0" collapsed="false">
      <c r="A231" s="161"/>
      <c r="B231" s="161"/>
      <c r="Q231" s="55"/>
      <c r="R231" s="55"/>
    </row>
    <row r="232" s="55" customFormat="true" ht="26.1" hidden="false" customHeight="true" outlineLevel="0" collapsed="false">
      <c r="A232" s="161"/>
      <c r="B232" s="162"/>
      <c r="C232" s="10"/>
      <c r="D232" s="10"/>
      <c r="E232" s="10"/>
      <c r="F232" s="10"/>
      <c r="G232" s="10"/>
      <c r="H232" s="10"/>
      <c r="I232" s="10"/>
      <c r="J232" s="10"/>
    </row>
    <row r="233" s="55" customFormat="true" ht="26.1" hidden="false" customHeight="true" outlineLevel="0" collapsed="false">
      <c r="A233" s="161"/>
      <c r="B233" s="161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</row>
    <row r="234" s="10" customFormat="true" ht="26.1" hidden="false" customHeight="true" outlineLevel="0" collapsed="false">
      <c r="A234" s="161"/>
      <c r="B234" s="161"/>
      <c r="K234" s="55"/>
      <c r="L234" s="55"/>
      <c r="M234" s="55"/>
      <c r="N234" s="55"/>
      <c r="O234" s="55"/>
      <c r="P234" s="55"/>
      <c r="Q234" s="55"/>
      <c r="R234" s="55"/>
    </row>
    <row r="235" s="55" customFormat="true" ht="26.1" hidden="false" customHeight="true" outlineLevel="0" collapsed="false">
      <c r="A235" s="161"/>
      <c r="B235" s="161"/>
      <c r="C235" s="10"/>
      <c r="D235" s="10"/>
      <c r="E235" s="10"/>
      <c r="F235" s="10"/>
      <c r="G235" s="10"/>
      <c r="H235" s="10"/>
      <c r="I235" s="10"/>
      <c r="J235" s="10"/>
    </row>
    <row r="236" s="55" customFormat="true" ht="26.1" hidden="false" customHeight="true" outlineLevel="0" collapsed="false">
      <c r="A236" s="161"/>
      <c r="B236" s="162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58"/>
      <c r="R236" s="58"/>
    </row>
    <row r="237" s="10" customFormat="true" ht="26.1" hidden="false" customHeight="true" outlineLevel="0" collapsed="false">
      <c r="A237" s="161"/>
      <c r="B237" s="161"/>
      <c r="K237" s="55"/>
      <c r="L237" s="55"/>
      <c r="M237" s="55"/>
      <c r="N237" s="55"/>
      <c r="O237" s="55"/>
      <c r="P237" s="55"/>
      <c r="Q237" s="55"/>
      <c r="R237" s="55"/>
    </row>
    <row r="238" s="55" customFormat="true" ht="26.1" hidden="false" customHeight="true" outlineLevel="0" collapsed="false">
      <c r="A238" s="161"/>
      <c r="B238" s="162"/>
      <c r="C238" s="10"/>
      <c r="D238" s="10"/>
      <c r="E238" s="10"/>
      <c r="F238" s="10"/>
      <c r="G238" s="10"/>
      <c r="H238" s="10"/>
      <c r="I238" s="10"/>
      <c r="J238" s="10"/>
      <c r="Q238" s="10"/>
      <c r="R238" s="10"/>
    </row>
    <row r="239" s="55" customFormat="true" ht="26.1" hidden="false" customHeight="true" outlineLevel="0" collapsed="false">
      <c r="A239" s="161"/>
      <c r="B239" s="162"/>
      <c r="C239" s="10"/>
      <c r="D239" s="10"/>
      <c r="E239" s="10"/>
      <c r="F239" s="10"/>
      <c r="G239" s="10"/>
      <c r="H239" s="10"/>
      <c r="I239" s="10"/>
      <c r="J239" s="10"/>
    </row>
    <row r="240" s="10" customFormat="true" ht="26.1" hidden="false" customHeight="true" outlineLevel="0" collapsed="false">
      <c r="A240" s="161"/>
      <c r="B240" s="161"/>
    </row>
    <row r="241" s="10" customFormat="true" ht="30.75" hidden="false" customHeight="true" outlineLevel="0" collapsed="false">
      <c r="A241" s="161"/>
      <c r="B241" s="162"/>
      <c r="Q241" s="55"/>
      <c r="R241" s="55"/>
    </row>
    <row r="242" s="10" customFormat="true" ht="26.1" hidden="false" customHeight="true" outlineLevel="0" collapsed="false">
      <c r="A242" s="161"/>
      <c r="B242" s="162"/>
      <c r="Q242" s="55"/>
      <c r="R242" s="55"/>
    </row>
    <row r="243" s="55" customFormat="true" ht="26.1" hidden="false" customHeight="true" outlineLevel="0" collapsed="false">
      <c r="A243" s="161"/>
      <c r="B243" s="162"/>
      <c r="C243" s="10"/>
      <c r="D243" s="10"/>
      <c r="E243" s="10"/>
      <c r="F243" s="10"/>
      <c r="G243" s="10"/>
      <c r="H243" s="10"/>
      <c r="I243" s="10"/>
      <c r="J243" s="10"/>
      <c r="Q243" s="10"/>
      <c r="R243" s="10"/>
    </row>
    <row r="244" s="10" customFormat="true" ht="26.1" hidden="false" customHeight="true" outlineLevel="0" collapsed="false">
      <c r="A244" s="161"/>
      <c r="B244" s="161"/>
      <c r="K244" s="55"/>
      <c r="L244" s="55"/>
      <c r="M244" s="55"/>
      <c r="N244" s="55"/>
      <c r="O244" s="55"/>
      <c r="P244" s="55"/>
    </row>
    <row r="245" s="55" customFormat="true" ht="26.1" hidden="false" customHeight="true" outlineLevel="0" collapsed="false">
      <c r="A245" s="161"/>
      <c r="B245" s="161"/>
      <c r="C245" s="10"/>
      <c r="D245" s="10"/>
      <c r="E245" s="10"/>
      <c r="F245" s="10"/>
      <c r="G245" s="10"/>
      <c r="H245" s="10"/>
      <c r="I245" s="10"/>
      <c r="J245" s="10"/>
      <c r="Q245" s="10"/>
      <c r="R245" s="10"/>
    </row>
    <row r="246" s="55" customFormat="true" ht="26.1" hidden="false" customHeight="true" outlineLevel="0" collapsed="false">
      <c r="A246" s="161"/>
      <c r="B246" s="161"/>
      <c r="C246" s="10"/>
      <c r="D246" s="10"/>
      <c r="E246" s="10"/>
      <c r="F246" s="10"/>
      <c r="G246" s="10"/>
      <c r="H246" s="10"/>
      <c r="I246" s="10"/>
      <c r="J246" s="10"/>
      <c r="Q246" s="160"/>
      <c r="R246" s="160"/>
    </row>
    <row r="247" s="55" customFormat="true" ht="26.1" hidden="false" customHeight="true" outlineLevel="0" collapsed="false">
      <c r="A247" s="161"/>
      <c r="B247" s="162"/>
      <c r="C247" s="10"/>
      <c r="D247" s="10"/>
      <c r="E247" s="10"/>
      <c r="F247" s="10"/>
      <c r="G247" s="10"/>
      <c r="H247" s="10"/>
      <c r="I247" s="10"/>
      <c r="J247" s="10"/>
      <c r="Q247" s="160"/>
      <c r="R247" s="160"/>
    </row>
    <row r="248" s="10" customFormat="true" ht="26.1" hidden="false" customHeight="true" outlineLevel="0" collapsed="false">
      <c r="A248" s="161"/>
      <c r="B248" s="162"/>
      <c r="K248" s="55"/>
      <c r="L248" s="55"/>
      <c r="M248" s="55"/>
      <c r="N248" s="55"/>
      <c r="O248" s="55"/>
      <c r="P248" s="55"/>
    </row>
    <row r="249" s="55" customFormat="true" ht="26.1" hidden="false" customHeight="true" outlineLevel="0" collapsed="false">
      <c r="A249" s="152"/>
      <c r="B249" s="153"/>
      <c r="C249" s="10"/>
      <c r="D249" s="10"/>
      <c r="E249" s="10"/>
      <c r="F249" s="10"/>
      <c r="G249" s="10"/>
      <c r="H249" s="10"/>
      <c r="I249" s="10"/>
      <c r="J249" s="10"/>
    </row>
    <row r="250" s="10" customFormat="true" ht="26.1" hidden="false" customHeight="true" outlineLevel="0" collapsed="false">
      <c r="A250" s="152"/>
      <c r="B250" s="153"/>
      <c r="K250" s="55"/>
      <c r="L250" s="55"/>
      <c r="M250" s="55"/>
      <c r="N250" s="55"/>
      <c r="O250" s="55"/>
      <c r="P250" s="55"/>
      <c r="Q250" s="55"/>
      <c r="R250" s="55"/>
    </row>
    <row r="251" s="55" customFormat="true" ht="33.75" hidden="false" customHeight="true" outlineLevel="0" collapsed="false">
      <c r="A251" s="152"/>
      <c r="B251" s="153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</row>
    <row r="252" s="55" customFormat="true" ht="26.1" hidden="false" customHeight="true" outlineLevel="0" collapsed="false">
      <c r="A252" s="152"/>
      <c r="B252" s="153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</row>
    <row r="253" s="10" customFormat="true" ht="26.1" hidden="false" customHeight="true" outlineLevel="0" collapsed="false">
      <c r="A253" s="187"/>
      <c r="B253" s="188"/>
      <c r="I253" s="189"/>
      <c r="J253" s="189"/>
      <c r="Q253" s="55"/>
      <c r="R253" s="55"/>
    </row>
    <row r="254" s="10" customFormat="true" ht="26.1" hidden="false" customHeight="true" outlineLevel="0" collapsed="false">
      <c r="A254" s="187"/>
      <c r="B254" s="188"/>
      <c r="K254" s="55"/>
      <c r="L254" s="55"/>
      <c r="M254" s="55"/>
      <c r="N254" s="55"/>
      <c r="O254" s="55"/>
      <c r="P254" s="55"/>
      <c r="Q254" s="55"/>
      <c r="R254" s="55"/>
    </row>
    <row r="255" s="10" customFormat="true" ht="26.1" hidden="false" customHeight="true" outlineLevel="0" collapsed="false">
      <c r="A255" s="161"/>
      <c r="B255" s="161"/>
      <c r="K255" s="55"/>
      <c r="L255" s="55"/>
      <c r="M255" s="55"/>
      <c r="N255" s="55"/>
      <c r="O255" s="55"/>
      <c r="P255" s="55"/>
      <c r="Q255" s="55"/>
      <c r="R255" s="55"/>
    </row>
    <row r="256" s="55" customFormat="true" ht="26.1" hidden="false" customHeight="true" outlineLevel="0" collapsed="false">
      <c r="A256" s="152"/>
      <c r="B256" s="152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</row>
    <row r="257" s="10" customFormat="true" ht="26.1" hidden="false" customHeight="true" outlineLevel="0" collapsed="false">
      <c r="A257" s="152"/>
      <c r="B257" s="152"/>
      <c r="C257" s="189"/>
      <c r="D257" s="189"/>
      <c r="E257" s="189"/>
      <c r="F257" s="189"/>
      <c r="G257" s="189"/>
      <c r="H257" s="189"/>
      <c r="K257" s="55"/>
      <c r="L257" s="55"/>
      <c r="M257" s="55"/>
      <c r="N257" s="55"/>
      <c r="O257" s="55"/>
      <c r="P257" s="55"/>
      <c r="Q257" s="55"/>
      <c r="R257" s="55"/>
    </row>
    <row r="258" s="55" customFormat="true" ht="26.1" hidden="false" customHeight="true" outlineLevel="0" collapsed="false">
      <c r="A258" s="152"/>
      <c r="B258" s="153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</row>
    <row r="259" s="55" customFormat="true" ht="26.1" hidden="false" customHeight="true" outlineLevel="0" collapsed="false">
      <c r="A259" s="152"/>
      <c r="B259" s="153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</row>
    <row r="260" s="55" customFormat="true" ht="26.1" hidden="false" customHeight="true" outlineLevel="0" collapsed="false">
      <c r="A260" s="152"/>
      <c r="B260" s="152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</row>
    <row r="261" s="55" customFormat="true" ht="26.1" hidden="false" customHeight="true" outlineLevel="0" collapsed="false">
      <c r="A261" s="152"/>
      <c r="B261" s="153"/>
      <c r="C261" s="10"/>
      <c r="D261" s="10"/>
      <c r="E261" s="10"/>
      <c r="F261" s="10"/>
      <c r="G261" s="10"/>
      <c r="H261" s="10"/>
      <c r="I261" s="10"/>
      <c r="J261" s="10"/>
    </row>
    <row r="262" s="10" customFormat="true" ht="26.1" hidden="false" customHeight="true" outlineLevel="0" collapsed="false">
      <c r="A262" s="152"/>
      <c r="B262" s="152"/>
      <c r="K262" s="55"/>
      <c r="L262" s="55"/>
      <c r="M262" s="55"/>
      <c r="N262" s="55"/>
      <c r="O262" s="55"/>
      <c r="P262" s="55"/>
      <c r="Q262" s="55"/>
      <c r="R262" s="55"/>
    </row>
    <row r="263" s="55" customFormat="true" ht="26.1" hidden="false" customHeight="true" outlineLevel="0" collapsed="false">
      <c r="A263" s="152"/>
      <c r="B263" s="152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</row>
    <row r="264" s="10" customFormat="true" ht="26.1" hidden="false" customHeight="true" outlineLevel="0" collapsed="false">
      <c r="A264" s="152"/>
      <c r="B264" s="152"/>
      <c r="K264" s="55"/>
      <c r="L264" s="55"/>
      <c r="M264" s="55"/>
      <c r="N264" s="55"/>
      <c r="O264" s="55"/>
      <c r="P264" s="55"/>
      <c r="Q264" s="58"/>
      <c r="R264" s="58"/>
    </row>
    <row r="265" s="10" customFormat="true" ht="26.1" hidden="false" customHeight="true" outlineLevel="0" collapsed="false">
      <c r="A265" s="152"/>
      <c r="B265" s="153"/>
      <c r="K265" s="55"/>
      <c r="L265" s="55"/>
      <c r="M265" s="55"/>
      <c r="N265" s="55"/>
      <c r="O265" s="55"/>
      <c r="P265" s="55"/>
      <c r="Q265" s="55"/>
      <c r="R265" s="55"/>
    </row>
    <row r="266" s="55" customFormat="true" ht="26.1" hidden="false" customHeight="true" outlineLevel="0" collapsed="false">
      <c r="A266" s="152"/>
      <c r="B266" s="153"/>
      <c r="C266" s="10"/>
      <c r="D266" s="10"/>
      <c r="E266" s="10"/>
      <c r="F266" s="10"/>
      <c r="G266" s="10"/>
      <c r="H266" s="10"/>
      <c r="I266" s="10"/>
      <c r="J266" s="10"/>
      <c r="K266" s="58"/>
      <c r="L266" s="58"/>
      <c r="M266" s="58"/>
      <c r="N266" s="58"/>
      <c r="O266" s="58"/>
      <c r="P266" s="58"/>
      <c r="Q266" s="10"/>
      <c r="R266" s="10"/>
    </row>
    <row r="267" s="55" customFormat="true" ht="26.1" hidden="false" customHeight="true" outlineLevel="0" collapsed="false">
      <c r="A267" s="152"/>
      <c r="B267" s="152"/>
      <c r="C267" s="10"/>
      <c r="D267" s="10"/>
      <c r="E267" s="10"/>
      <c r="F267" s="10"/>
      <c r="G267" s="10"/>
      <c r="H267" s="10"/>
      <c r="I267" s="10"/>
      <c r="J267" s="10"/>
      <c r="Q267" s="10"/>
      <c r="R267" s="10"/>
    </row>
    <row r="268" s="55" customFormat="true" ht="26.1" hidden="false" customHeight="true" outlineLevel="0" collapsed="false">
      <c r="A268" s="190"/>
      <c r="B268" s="191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</row>
    <row r="269" s="55" customFormat="true" ht="26.1" hidden="false" customHeight="true" outlineLevel="0" collapsed="false">
      <c r="A269" s="158"/>
      <c r="B269" s="159"/>
      <c r="C269" s="10"/>
      <c r="D269" s="10"/>
      <c r="E269" s="10"/>
      <c r="F269" s="10"/>
      <c r="G269" s="10"/>
      <c r="H269" s="10"/>
      <c r="I269" s="10"/>
      <c r="J269" s="10"/>
      <c r="Q269" s="10"/>
      <c r="R269" s="10"/>
    </row>
    <row r="270" s="55" customFormat="true" ht="26.1" hidden="false" customHeight="true" outlineLevel="0" collapsed="false">
      <c r="A270" s="185"/>
      <c r="B270" s="186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</row>
    <row r="271" s="10" customFormat="true" ht="26.1" hidden="false" customHeight="true" outlineLevel="0" collapsed="false">
      <c r="A271" s="158"/>
      <c r="B271" s="159"/>
      <c r="K271" s="55"/>
      <c r="L271" s="55"/>
      <c r="M271" s="55"/>
      <c r="N271" s="55"/>
      <c r="O271" s="55"/>
      <c r="P271" s="55"/>
    </row>
    <row r="272" s="55" customFormat="true" ht="26.1" hidden="false" customHeight="true" outlineLevel="0" collapsed="false">
      <c r="A272" s="158"/>
      <c r="B272" s="158"/>
      <c r="C272" s="10"/>
      <c r="D272" s="10"/>
      <c r="E272" s="10"/>
      <c r="F272" s="10"/>
      <c r="G272" s="10"/>
      <c r="H272" s="10"/>
      <c r="I272" s="10"/>
      <c r="J272" s="10"/>
    </row>
    <row r="273" s="55" customFormat="true" ht="26.1" hidden="false" customHeight="true" outlineLevel="0" collapsed="false">
      <c r="A273" s="192"/>
      <c r="B273" s="193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</row>
    <row r="274" s="10" customFormat="true" ht="26.1" hidden="false" customHeight="true" outlineLevel="0" collapsed="false">
      <c r="A274" s="161"/>
      <c r="B274" s="161"/>
      <c r="Q274" s="55"/>
      <c r="R274" s="55"/>
    </row>
    <row r="275" s="55" customFormat="true" ht="39.75" hidden="false" customHeight="true" outlineLevel="0" collapsed="false">
      <c r="A275" s="185"/>
      <c r="B275" s="186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</row>
    <row r="276" s="10" customFormat="true" ht="39.75" hidden="false" customHeight="true" outlineLevel="0" collapsed="false">
      <c r="A276" s="185"/>
      <c r="B276" s="186"/>
      <c r="K276" s="160"/>
      <c r="L276" s="160"/>
      <c r="M276" s="160"/>
      <c r="N276" s="160"/>
      <c r="O276" s="160"/>
      <c r="P276" s="160"/>
      <c r="Q276" s="55"/>
      <c r="R276" s="55"/>
    </row>
    <row r="277" s="55" customFormat="true" ht="26.1" hidden="false" customHeight="true" outlineLevel="0" collapsed="false">
      <c r="A277" s="185"/>
      <c r="B277" s="185"/>
      <c r="C277" s="10"/>
      <c r="D277" s="10"/>
      <c r="E277" s="10"/>
      <c r="F277" s="10"/>
      <c r="G277" s="10"/>
      <c r="H277" s="10"/>
      <c r="I277" s="10"/>
      <c r="J277" s="10"/>
      <c r="K277" s="160"/>
      <c r="L277" s="160"/>
      <c r="M277" s="160"/>
      <c r="N277" s="160"/>
      <c r="O277" s="160"/>
      <c r="P277" s="160"/>
      <c r="Q277" s="10"/>
      <c r="R277" s="10"/>
    </row>
    <row r="278" s="55" customFormat="true" ht="26.1" hidden="false" customHeight="true" outlineLevel="0" collapsed="false">
      <c r="A278" s="161"/>
      <c r="B278" s="161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</row>
    <row r="279" s="55" customFormat="true" ht="26.1" hidden="false" customHeight="true" outlineLevel="0" collapsed="false">
      <c r="A279" s="161"/>
      <c r="B279" s="161"/>
      <c r="C279" s="10"/>
      <c r="D279" s="10"/>
      <c r="E279" s="10"/>
      <c r="F279" s="10"/>
      <c r="G279" s="10"/>
      <c r="H279" s="10"/>
      <c r="I279" s="10"/>
      <c r="J279" s="10"/>
    </row>
    <row r="280" s="10" customFormat="true" ht="26.1" hidden="false" customHeight="true" outlineLevel="0" collapsed="false">
      <c r="A280" s="185"/>
      <c r="B280" s="185"/>
      <c r="K280" s="55"/>
      <c r="L280" s="55"/>
      <c r="M280" s="55"/>
      <c r="N280" s="55"/>
      <c r="O280" s="55"/>
      <c r="P280" s="55"/>
    </row>
    <row r="281" s="55" customFormat="true" ht="26.1" hidden="false" customHeight="true" outlineLevel="0" collapsed="false">
      <c r="A281" s="185"/>
      <c r="B281" s="185"/>
      <c r="C281" s="10"/>
      <c r="D281" s="10"/>
      <c r="E281" s="10"/>
      <c r="F281" s="10"/>
      <c r="G281" s="10"/>
      <c r="H281" s="10"/>
      <c r="I281" s="10"/>
      <c r="J281" s="10"/>
    </row>
    <row r="282" s="55" customFormat="true" ht="26.1" hidden="false" customHeight="true" outlineLevel="0" collapsed="false">
      <c r="A282" s="161"/>
      <c r="B282" s="161"/>
      <c r="C282" s="10"/>
      <c r="D282" s="10"/>
      <c r="E282" s="10"/>
      <c r="F282" s="10"/>
      <c r="G282" s="10"/>
      <c r="H282" s="10"/>
      <c r="I282" s="10"/>
      <c r="J282" s="10"/>
    </row>
    <row r="283" s="55" customFormat="true" ht="26.1" hidden="false" customHeight="true" outlineLevel="0" collapsed="false">
      <c r="A283" s="161"/>
      <c r="B283" s="162"/>
      <c r="C283" s="10"/>
      <c r="D283" s="10"/>
      <c r="E283" s="10"/>
      <c r="F283" s="10"/>
      <c r="G283" s="10"/>
      <c r="H283" s="10"/>
      <c r="I283" s="10"/>
      <c r="J283" s="10"/>
      <c r="Q283" s="10"/>
      <c r="R283" s="10"/>
    </row>
    <row r="284" s="10" customFormat="true" ht="26.1" hidden="false" customHeight="true" outlineLevel="0" collapsed="false">
      <c r="A284" s="161"/>
      <c r="B284" s="162"/>
      <c r="K284" s="55"/>
      <c r="L284" s="55"/>
      <c r="M284" s="55"/>
      <c r="N284" s="55"/>
      <c r="O284" s="55"/>
      <c r="P284" s="55"/>
    </row>
    <row r="285" s="55" customFormat="true" ht="26.1" hidden="false" customHeight="true" outlineLevel="0" collapsed="false">
      <c r="A285" s="161"/>
      <c r="B285" s="162"/>
      <c r="C285" s="10"/>
      <c r="D285" s="10"/>
      <c r="E285" s="10"/>
      <c r="F285" s="10"/>
      <c r="G285" s="10"/>
      <c r="H285" s="10"/>
      <c r="I285" s="10"/>
      <c r="J285" s="10"/>
      <c r="Q285" s="10"/>
      <c r="R285" s="10"/>
    </row>
    <row r="286" s="10" customFormat="true" ht="26.1" hidden="false" customHeight="true" outlineLevel="0" collapsed="false">
      <c r="A286" s="161"/>
      <c r="B286" s="162"/>
      <c r="Q286" s="55"/>
      <c r="R286" s="55"/>
    </row>
    <row r="287" s="10" customFormat="true" ht="26.1" hidden="false" customHeight="true" outlineLevel="0" collapsed="false">
      <c r="A287" s="161"/>
      <c r="B287" s="162"/>
      <c r="K287" s="55"/>
      <c r="L287" s="55"/>
      <c r="M287" s="55"/>
      <c r="N287" s="55"/>
      <c r="O287" s="55"/>
      <c r="P287" s="55"/>
      <c r="Q287" s="160"/>
      <c r="R287" s="160"/>
    </row>
    <row r="288" s="55" customFormat="true" ht="26.1" hidden="false" customHeight="true" outlineLevel="0" collapsed="false">
      <c r="A288" s="161"/>
      <c r="B288" s="162"/>
      <c r="C288" s="10"/>
      <c r="D288" s="10"/>
      <c r="E288" s="10"/>
      <c r="F288" s="10"/>
      <c r="G288" s="10"/>
      <c r="H288" s="10"/>
      <c r="I288" s="10"/>
      <c r="J288" s="10"/>
    </row>
    <row r="289" s="55" customFormat="true" ht="26.1" hidden="false" customHeight="true" outlineLevel="0" collapsed="false">
      <c r="A289" s="161"/>
      <c r="B289" s="162"/>
      <c r="C289" s="10"/>
      <c r="D289" s="10"/>
      <c r="E289" s="10"/>
      <c r="F289" s="10"/>
      <c r="G289" s="10"/>
      <c r="H289" s="10"/>
      <c r="I289" s="10"/>
      <c r="J289" s="10"/>
    </row>
    <row r="290" s="73" customFormat="true" ht="26.1" hidden="false" customHeight="true" outlineLevel="0" collapsed="false">
      <c r="A290" s="161"/>
      <c r="B290" s="161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</row>
    <row r="291" s="55" customFormat="true" ht="26.1" hidden="false" customHeight="true" outlineLevel="0" collapsed="false">
      <c r="A291" s="161"/>
      <c r="B291" s="162"/>
      <c r="C291" s="10"/>
      <c r="D291" s="10"/>
      <c r="E291" s="10"/>
      <c r="F291" s="10"/>
      <c r="G291" s="10"/>
      <c r="H291" s="10"/>
      <c r="I291" s="10"/>
      <c r="J291" s="10"/>
    </row>
    <row r="292" s="73" customFormat="true" ht="26.1" hidden="false" customHeight="true" outlineLevel="0" collapsed="false">
      <c r="A292" s="161"/>
      <c r="B292" s="162"/>
      <c r="C292" s="10"/>
      <c r="D292" s="10"/>
      <c r="E292" s="10"/>
      <c r="F292" s="10"/>
      <c r="G292" s="10"/>
      <c r="H292" s="10"/>
      <c r="I292" s="10"/>
      <c r="J292" s="10"/>
      <c r="K292" s="55"/>
      <c r="L292" s="55"/>
      <c r="M292" s="55"/>
      <c r="N292" s="55"/>
      <c r="O292" s="55"/>
      <c r="P292" s="55"/>
      <c r="Q292" s="55"/>
      <c r="R292" s="55"/>
    </row>
    <row r="293" s="55" customFormat="true" ht="26.1" hidden="false" customHeight="true" outlineLevel="0" collapsed="false">
      <c r="A293" s="161"/>
      <c r="B293" s="162"/>
      <c r="C293" s="10"/>
      <c r="D293" s="10"/>
      <c r="E293" s="10"/>
      <c r="F293" s="10"/>
      <c r="G293" s="10"/>
      <c r="H293" s="10"/>
      <c r="I293" s="10"/>
      <c r="J293" s="10"/>
      <c r="Q293" s="10"/>
      <c r="R293" s="10"/>
    </row>
    <row r="294" s="55" customFormat="true" ht="26.1" hidden="false" customHeight="true" outlineLevel="0" collapsed="false">
      <c r="A294" s="161"/>
      <c r="B294" s="161"/>
      <c r="C294" s="10"/>
      <c r="D294" s="10"/>
      <c r="E294" s="10"/>
      <c r="F294" s="10"/>
      <c r="G294" s="10"/>
      <c r="H294" s="10"/>
      <c r="I294" s="10"/>
      <c r="J294" s="10"/>
      <c r="K294" s="58"/>
      <c r="L294" s="58"/>
      <c r="M294" s="58"/>
      <c r="N294" s="58"/>
      <c r="O294" s="58"/>
      <c r="P294" s="58"/>
    </row>
    <row r="295" s="10" customFormat="true" ht="26.1" hidden="false" customHeight="true" outlineLevel="0" collapsed="false">
      <c r="A295" s="161"/>
      <c r="B295" s="162"/>
      <c r="K295" s="55"/>
      <c r="L295" s="55"/>
      <c r="M295" s="55"/>
      <c r="N295" s="55"/>
      <c r="O295" s="55"/>
      <c r="P295" s="55"/>
    </row>
    <row r="296" s="55" customFormat="true" ht="26.1" hidden="false" customHeight="true" outlineLevel="0" collapsed="false">
      <c r="A296" s="161"/>
      <c r="B296" s="162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</row>
    <row r="297" s="55" customFormat="true" ht="26.1" hidden="false" customHeight="true" outlineLevel="0" collapsed="false">
      <c r="A297" s="161"/>
      <c r="B297" s="162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</row>
    <row r="298" s="55" customFormat="true" ht="26.1" hidden="false" customHeight="true" outlineLevel="0" collapsed="false">
      <c r="A298" s="161"/>
      <c r="B298" s="162"/>
      <c r="C298" s="10"/>
      <c r="D298" s="10"/>
      <c r="E298" s="10"/>
      <c r="F298" s="10"/>
      <c r="G298" s="10"/>
      <c r="H298" s="10"/>
      <c r="I298" s="10"/>
      <c r="J298" s="10"/>
    </row>
    <row r="299" s="10" customFormat="true" ht="26.1" hidden="false" customHeight="true" outlineLevel="0" collapsed="false">
      <c r="A299" s="161"/>
      <c r="B299" s="162"/>
      <c r="Q299" s="55"/>
      <c r="R299" s="55"/>
    </row>
    <row r="300" s="55" customFormat="true" ht="26.1" hidden="false" customHeight="true" outlineLevel="0" collapsed="false">
      <c r="A300" s="161"/>
      <c r="B300" s="161"/>
      <c r="C300" s="10"/>
      <c r="D300" s="10"/>
      <c r="E300" s="10"/>
      <c r="F300" s="10"/>
      <c r="G300" s="10"/>
      <c r="H300" s="10"/>
      <c r="I300" s="10"/>
      <c r="J300" s="10"/>
    </row>
    <row r="301" s="55" customFormat="true" ht="49.5" hidden="false" customHeight="true" outlineLevel="0" collapsed="false">
      <c r="A301" s="161"/>
      <c r="B301" s="161"/>
      <c r="C301" s="10"/>
      <c r="D301" s="10"/>
      <c r="E301" s="10"/>
      <c r="F301" s="10"/>
      <c r="G301" s="10"/>
      <c r="H301" s="10"/>
      <c r="I301" s="10"/>
      <c r="J301" s="10"/>
      <c r="K301" s="8" t="e">
        <f aca="false">#REF!</f>
        <v>#REF!</v>
      </c>
      <c r="L301" s="10"/>
      <c r="M301" s="10"/>
      <c r="N301" s="10"/>
      <c r="O301" s="10"/>
      <c r="P301" s="10"/>
      <c r="Q301" s="10"/>
      <c r="R301" s="10"/>
    </row>
    <row r="302" s="55" customFormat="true" ht="29.25" hidden="false" customHeight="true" outlineLevel="0" collapsed="false">
      <c r="A302" s="161"/>
      <c r="B302" s="162"/>
      <c r="C302" s="10"/>
      <c r="D302" s="10"/>
      <c r="E302" s="10"/>
      <c r="F302" s="10"/>
      <c r="G302" s="10"/>
      <c r="H302" s="10"/>
      <c r="I302" s="10"/>
      <c r="J302" s="10"/>
    </row>
    <row r="303" s="10" customFormat="true" ht="26.1" hidden="false" customHeight="true" outlineLevel="0" collapsed="false">
      <c r="A303" s="161"/>
      <c r="B303" s="161"/>
      <c r="Q303" s="160"/>
      <c r="R303" s="160"/>
    </row>
    <row r="304" s="10" customFormat="true" ht="26.1" hidden="false" customHeight="true" outlineLevel="0" collapsed="false">
      <c r="A304" s="161"/>
      <c r="B304" s="162"/>
      <c r="K304" s="55"/>
      <c r="L304" s="55"/>
      <c r="M304" s="55"/>
      <c r="N304" s="55"/>
      <c r="O304" s="55"/>
      <c r="P304" s="55"/>
      <c r="Q304" s="55"/>
      <c r="R304" s="55"/>
    </row>
    <row r="305" s="10" customFormat="true" ht="26.1" hidden="false" customHeight="true" outlineLevel="0" collapsed="false">
      <c r="A305" s="161"/>
      <c r="B305" s="161"/>
      <c r="K305" s="55"/>
      <c r="L305" s="55"/>
      <c r="M305" s="55"/>
      <c r="N305" s="55"/>
      <c r="O305" s="55"/>
      <c r="P305" s="55"/>
    </row>
    <row r="306" s="10" customFormat="true" ht="26.1" hidden="false" customHeight="true" outlineLevel="0" collapsed="false">
      <c r="A306" s="161"/>
      <c r="B306" s="162"/>
      <c r="K306" s="55"/>
      <c r="L306" s="55"/>
      <c r="M306" s="55"/>
      <c r="N306" s="55"/>
      <c r="O306" s="55"/>
      <c r="P306" s="55"/>
      <c r="Q306" s="55"/>
      <c r="R306" s="55"/>
    </row>
    <row r="307" s="10" customFormat="true" ht="26.1" hidden="false" customHeight="true" outlineLevel="0" collapsed="false">
      <c r="A307" s="161"/>
      <c r="B307" s="161"/>
    </row>
    <row r="308" s="10" customFormat="true" ht="26.1" hidden="false" customHeight="true" outlineLevel="0" collapsed="false">
      <c r="A308" s="161"/>
      <c r="B308" s="162"/>
      <c r="K308" s="55"/>
      <c r="L308" s="55"/>
      <c r="M308" s="55"/>
      <c r="N308" s="55"/>
      <c r="O308" s="55"/>
      <c r="P308" s="55"/>
    </row>
    <row r="309" s="55" customFormat="true" ht="26.1" hidden="false" customHeight="true" outlineLevel="0" collapsed="false">
      <c r="A309" s="161"/>
      <c r="B309" s="162"/>
      <c r="C309" s="10"/>
      <c r="D309" s="10"/>
      <c r="E309" s="10"/>
      <c r="F309" s="10"/>
      <c r="G309" s="10"/>
      <c r="H309" s="10"/>
      <c r="I309" s="10"/>
      <c r="J309" s="10"/>
      <c r="Q309" s="10"/>
      <c r="R309" s="10"/>
    </row>
    <row r="310" s="55" customFormat="true" ht="26.1" hidden="false" customHeight="true" outlineLevel="0" collapsed="false">
      <c r="A310" s="161"/>
      <c r="B310" s="162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</row>
    <row r="311" s="10" customFormat="true" ht="26.1" hidden="false" customHeight="true" outlineLevel="0" collapsed="false">
      <c r="A311" s="161"/>
      <c r="B311" s="161"/>
      <c r="K311" s="55"/>
      <c r="L311" s="55"/>
      <c r="M311" s="55"/>
      <c r="N311" s="55"/>
      <c r="O311" s="55"/>
      <c r="P311" s="55"/>
    </row>
    <row r="312" s="55" customFormat="true" ht="26.1" hidden="false" customHeight="true" outlineLevel="0" collapsed="false">
      <c r="A312" s="161"/>
      <c r="B312" s="162"/>
      <c r="C312" s="10"/>
      <c r="D312" s="10"/>
      <c r="E312" s="10"/>
      <c r="F312" s="10"/>
      <c r="G312" s="10"/>
      <c r="H312" s="10"/>
      <c r="I312" s="10"/>
      <c r="J312" s="10"/>
      <c r="Q312" s="10"/>
      <c r="R312" s="10"/>
    </row>
    <row r="313" s="55" customFormat="true" ht="26.1" hidden="false" customHeight="true" outlineLevel="0" collapsed="false">
      <c r="A313" s="194"/>
      <c r="B313" s="162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</row>
    <row r="314" s="55" customFormat="true" ht="26.1" hidden="false" customHeight="true" outlineLevel="0" collapsed="false">
      <c r="A314" s="161"/>
      <c r="B314" s="161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</row>
    <row r="315" s="55" customFormat="true" ht="26.1" hidden="false" customHeight="true" outlineLevel="0" collapsed="false">
      <c r="A315" s="161"/>
      <c r="B315" s="162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</row>
    <row r="316" s="55" customFormat="true" ht="26.1" hidden="false" customHeight="true" outlineLevel="0" collapsed="false">
      <c r="A316" s="161"/>
      <c r="B316" s="162"/>
      <c r="C316" s="10"/>
      <c r="D316" s="10"/>
      <c r="E316" s="10"/>
      <c r="F316" s="10"/>
      <c r="G316" s="10"/>
      <c r="H316" s="10"/>
      <c r="I316" s="10"/>
      <c r="J316" s="10"/>
      <c r="Q316" s="10"/>
      <c r="R316" s="10"/>
    </row>
    <row r="317" s="55" customFormat="true" ht="26.1" hidden="false" customHeight="true" outlineLevel="0" collapsed="false">
      <c r="A317" s="161"/>
      <c r="B317" s="161"/>
      <c r="C317" s="10"/>
      <c r="D317" s="10"/>
      <c r="E317" s="10"/>
      <c r="F317" s="10"/>
      <c r="G317" s="10"/>
      <c r="H317" s="10"/>
      <c r="I317" s="10"/>
      <c r="J317" s="10"/>
      <c r="K317" s="160"/>
      <c r="L317" s="160"/>
      <c r="M317" s="160"/>
      <c r="N317" s="160"/>
      <c r="O317" s="160"/>
      <c r="P317" s="160"/>
      <c r="Q317" s="10"/>
      <c r="R317" s="10"/>
    </row>
    <row r="318" s="55" customFormat="true" ht="26.1" hidden="false" customHeight="true" outlineLevel="0" collapsed="false">
      <c r="A318" s="161"/>
      <c r="B318" s="161"/>
      <c r="C318" s="10"/>
      <c r="D318" s="10"/>
      <c r="E318" s="10"/>
      <c r="F318" s="10"/>
      <c r="G318" s="10"/>
      <c r="H318" s="10"/>
      <c r="I318" s="10"/>
      <c r="J318" s="10"/>
      <c r="Q318" s="10"/>
      <c r="R318" s="10"/>
    </row>
    <row r="319" s="10" customFormat="true" ht="26.1" hidden="false" customHeight="true" outlineLevel="0" collapsed="false">
      <c r="A319" s="161"/>
      <c r="B319" s="161"/>
      <c r="K319" s="55"/>
      <c r="L319" s="55"/>
      <c r="M319" s="55"/>
      <c r="N319" s="55"/>
      <c r="O319" s="55"/>
      <c r="P319" s="55"/>
      <c r="Q319" s="55"/>
      <c r="R319" s="55"/>
    </row>
    <row r="320" s="55" customFormat="true" ht="26.1" hidden="false" customHeight="true" outlineLevel="0" collapsed="false">
      <c r="A320" s="161"/>
      <c r="B320" s="162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</row>
    <row r="321" s="10" customFormat="true" ht="26.1" hidden="false" customHeight="true" outlineLevel="0" collapsed="false">
      <c r="A321" s="161"/>
      <c r="B321" s="161"/>
      <c r="K321" s="55"/>
      <c r="L321" s="55"/>
      <c r="M321" s="55"/>
      <c r="N321" s="55"/>
      <c r="O321" s="55"/>
      <c r="P321" s="55"/>
    </row>
    <row r="322" s="55" customFormat="true" ht="26.1" hidden="false" customHeight="true" outlineLevel="0" collapsed="false">
      <c r="A322" s="161"/>
      <c r="B322" s="162"/>
      <c r="C322" s="10"/>
      <c r="D322" s="10"/>
      <c r="E322" s="10"/>
      <c r="F322" s="10"/>
      <c r="G322" s="10"/>
      <c r="H322" s="10"/>
      <c r="I322" s="10"/>
      <c r="J322" s="10"/>
      <c r="Q322" s="10"/>
      <c r="R322" s="10"/>
    </row>
    <row r="323" s="55" customFormat="true" ht="26.1" hidden="false" customHeight="true" outlineLevel="0" collapsed="false">
      <c r="A323" s="161"/>
      <c r="B323" s="162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</row>
    <row r="324" s="111" customFormat="true" ht="26.1" hidden="false" customHeight="true" outlineLevel="0" collapsed="false">
      <c r="A324" s="161"/>
      <c r="B324" s="161"/>
      <c r="C324" s="10"/>
      <c r="D324" s="10"/>
      <c r="E324" s="10"/>
      <c r="F324" s="10"/>
      <c r="G324" s="10"/>
      <c r="H324" s="10"/>
      <c r="I324" s="10"/>
      <c r="J324" s="10"/>
      <c r="K324" s="55"/>
      <c r="L324" s="55"/>
      <c r="M324" s="55"/>
      <c r="N324" s="55"/>
      <c r="O324" s="55"/>
      <c r="P324" s="55"/>
      <c r="Q324" s="55"/>
      <c r="R324" s="55"/>
      <c r="S324" s="10"/>
      <c r="T324" s="10"/>
      <c r="U324" s="10"/>
      <c r="V324" s="10"/>
      <c r="W324" s="10"/>
    </row>
    <row r="325" s="55" customFormat="true" ht="26.1" hidden="false" customHeight="true" outlineLevel="0" collapsed="false">
      <c r="A325" s="161"/>
      <c r="B325" s="162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</row>
    <row r="326" s="55" customFormat="true" ht="26.1" hidden="false" customHeight="true" outlineLevel="0" collapsed="false">
      <c r="A326" s="161"/>
      <c r="B326" s="162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</row>
    <row r="327" s="55" customFormat="true" ht="26.1" hidden="false" customHeight="true" outlineLevel="0" collapsed="false">
      <c r="A327" s="161"/>
      <c r="B327" s="161"/>
      <c r="C327" s="10"/>
      <c r="D327" s="10"/>
      <c r="E327" s="10"/>
      <c r="F327" s="10"/>
      <c r="G327" s="10"/>
      <c r="H327" s="10"/>
      <c r="I327" s="10"/>
      <c r="J327" s="10"/>
    </row>
    <row r="328" s="55" customFormat="true" ht="26.1" hidden="false" customHeight="true" outlineLevel="0" collapsed="false">
      <c r="A328" s="161"/>
      <c r="B328" s="162"/>
      <c r="C328" s="10"/>
      <c r="D328" s="10"/>
      <c r="E328" s="10"/>
      <c r="F328" s="10"/>
      <c r="G328" s="10"/>
      <c r="H328" s="10"/>
      <c r="I328" s="10"/>
      <c r="J328" s="10"/>
    </row>
    <row r="329" s="10" customFormat="true" ht="26.1" hidden="false" customHeight="true" outlineLevel="0" collapsed="false">
      <c r="A329" s="161"/>
      <c r="B329" s="161"/>
      <c r="K329" s="55"/>
      <c r="L329" s="55"/>
      <c r="M329" s="55"/>
      <c r="N329" s="55"/>
      <c r="O329" s="55"/>
      <c r="P329" s="55"/>
    </row>
    <row r="330" s="10" customFormat="true" ht="26.1" hidden="false" customHeight="true" outlineLevel="0" collapsed="false">
      <c r="A330" s="161"/>
      <c r="B330" s="161"/>
      <c r="K330" s="55"/>
      <c r="L330" s="55"/>
      <c r="M330" s="55"/>
      <c r="N330" s="55"/>
      <c r="O330" s="55"/>
      <c r="P330" s="55"/>
      <c r="Q330" s="55"/>
      <c r="R330" s="55"/>
    </row>
    <row r="331" s="55" customFormat="true" ht="26.1" hidden="false" customHeight="true" outlineLevel="0" collapsed="false">
      <c r="A331" s="161"/>
      <c r="B331" s="162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</row>
    <row r="332" s="10" customFormat="true" ht="26.1" hidden="false" customHeight="true" outlineLevel="0" collapsed="false">
      <c r="A332" s="161"/>
      <c r="B332" s="162"/>
      <c r="K332" s="55"/>
      <c r="L332" s="55"/>
      <c r="M332" s="55"/>
      <c r="N332" s="55"/>
      <c r="O332" s="55"/>
      <c r="P332" s="55"/>
    </row>
    <row r="333" s="55" customFormat="true" ht="26.1" hidden="false" customHeight="true" outlineLevel="0" collapsed="false">
      <c r="A333" s="161"/>
      <c r="B333" s="162"/>
      <c r="C333" s="10"/>
      <c r="D333" s="10"/>
      <c r="E333" s="10"/>
      <c r="F333" s="10"/>
      <c r="G333" s="10"/>
      <c r="H333" s="10"/>
      <c r="I333" s="10"/>
      <c r="J333" s="10"/>
      <c r="K333" s="160"/>
      <c r="L333" s="160"/>
      <c r="M333" s="160"/>
      <c r="N333" s="160"/>
      <c r="O333" s="160"/>
      <c r="P333" s="160"/>
    </row>
    <row r="334" s="55" customFormat="true" ht="26.1" hidden="false" customHeight="true" outlineLevel="0" collapsed="false">
      <c r="A334" s="166"/>
      <c r="B334" s="167"/>
      <c r="C334" s="10"/>
      <c r="D334" s="10"/>
      <c r="E334" s="10"/>
      <c r="F334" s="10"/>
      <c r="G334" s="10"/>
      <c r="H334" s="10"/>
      <c r="I334" s="10"/>
      <c r="J334" s="10"/>
    </row>
    <row r="335" s="10" customFormat="true" ht="26.1" hidden="false" customHeight="true" outlineLevel="0" collapsed="false">
      <c r="A335" s="170"/>
      <c r="B335" s="170"/>
    </row>
    <row r="336" s="55" customFormat="true" ht="26.1" hidden="false" customHeight="true" outlineLevel="0" collapsed="false">
      <c r="A336" s="195"/>
      <c r="B336" s="196"/>
      <c r="C336" s="10"/>
      <c r="D336" s="10"/>
      <c r="E336" s="10"/>
      <c r="F336" s="10"/>
      <c r="G336" s="10"/>
      <c r="H336" s="10"/>
      <c r="I336" s="10"/>
      <c r="J336" s="10"/>
      <c r="Q336" s="10"/>
      <c r="R336" s="10"/>
    </row>
    <row r="337" s="10" customFormat="true" ht="26.1" hidden="false" customHeight="true" outlineLevel="0" collapsed="false">
      <c r="A337" s="172"/>
      <c r="B337" s="172"/>
    </row>
    <row r="338" s="55" customFormat="true" ht="36.75" hidden="false" customHeight="true" outlineLevel="0" collapsed="false">
      <c r="A338" s="170"/>
      <c r="B338" s="171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</row>
    <row r="339" s="55" customFormat="true" ht="26.1" hidden="false" customHeight="true" outlineLevel="0" collapsed="false">
      <c r="A339" s="170"/>
      <c r="B339" s="17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</row>
    <row r="340" s="10" customFormat="true" ht="26.1" hidden="false" customHeight="true" outlineLevel="0" collapsed="false">
      <c r="A340" s="170"/>
      <c r="B340" s="171"/>
      <c r="Q340" s="55"/>
      <c r="R340" s="55"/>
    </row>
    <row r="341" s="10" customFormat="true" ht="26.1" hidden="false" customHeight="true" outlineLevel="0" collapsed="false">
      <c r="A341" s="170"/>
      <c r="B341" s="170"/>
      <c r="Q341" s="55"/>
      <c r="R341" s="55"/>
    </row>
    <row r="342" s="10" customFormat="true" ht="26.1" hidden="false" customHeight="true" outlineLevel="0" collapsed="false">
      <c r="A342" s="170"/>
      <c r="B342" s="170"/>
      <c r="Q342" s="55"/>
      <c r="R342" s="55"/>
    </row>
    <row r="343" s="55" customFormat="true" ht="26.1" hidden="false" customHeight="true" outlineLevel="0" collapsed="false">
      <c r="A343" s="170"/>
      <c r="B343" s="170"/>
      <c r="C343" s="10"/>
      <c r="D343" s="10"/>
      <c r="E343" s="10"/>
      <c r="F343" s="10"/>
      <c r="G343" s="10"/>
      <c r="H343" s="10"/>
      <c r="I343" s="10"/>
      <c r="J343" s="10"/>
      <c r="Q343" s="10"/>
      <c r="R343" s="10"/>
    </row>
    <row r="344" s="55" customFormat="true" ht="26.1" hidden="false" customHeight="true" outlineLevel="0" collapsed="false">
      <c r="A344" s="170"/>
      <c r="B344" s="170"/>
      <c r="C344" s="10"/>
      <c r="D344" s="10"/>
      <c r="E344" s="10"/>
      <c r="F344" s="10"/>
      <c r="G344" s="10"/>
      <c r="H344" s="10"/>
      <c r="I344" s="10"/>
      <c r="J344" s="10"/>
    </row>
    <row r="345" s="160" customFormat="true" ht="26.1" hidden="false" customHeight="true" outlineLevel="0" collapsed="false">
      <c r="A345" s="170"/>
      <c r="B345" s="17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</row>
    <row r="346" s="55" customFormat="true" ht="26.1" hidden="false" customHeight="true" outlineLevel="0" collapsed="false">
      <c r="A346" s="170"/>
      <c r="B346" s="17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</row>
    <row r="347" s="55" customFormat="true" ht="26.1" hidden="false" customHeight="true" outlineLevel="0" collapsed="false">
      <c r="A347" s="170"/>
      <c r="B347" s="171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</row>
    <row r="348" s="10" customFormat="true" ht="26.1" hidden="false" customHeight="true" outlineLevel="0" collapsed="false">
      <c r="A348" s="170"/>
      <c r="B348" s="171"/>
    </row>
    <row r="349" s="55" customFormat="true" ht="26.1" hidden="false" customHeight="true" outlineLevel="0" collapsed="false">
      <c r="A349" s="170"/>
      <c r="B349" s="170"/>
      <c r="C349" s="10"/>
      <c r="D349" s="10"/>
      <c r="E349" s="10"/>
      <c r="F349" s="10"/>
      <c r="G349" s="10"/>
      <c r="H349" s="10"/>
      <c r="I349" s="10"/>
      <c r="J349" s="10"/>
      <c r="Q349" s="10"/>
      <c r="R349" s="10"/>
    </row>
    <row r="350" s="10" customFormat="true" ht="26.1" hidden="false" customHeight="true" outlineLevel="0" collapsed="false">
      <c r="A350" s="170"/>
      <c r="B350" s="170"/>
      <c r="K350" s="55"/>
      <c r="L350" s="55"/>
      <c r="M350" s="55"/>
      <c r="N350" s="55"/>
      <c r="O350" s="55"/>
      <c r="P350" s="55"/>
    </row>
    <row r="351" s="55" customFormat="true" ht="26.1" hidden="false" customHeight="true" outlineLevel="0" collapsed="false">
      <c r="A351" s="170"/>
      <c r="B351" s="17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</row>
    <row r="352" s="10" customFormat="true" ht="26.1" hidden="false" customHeight="true" outlineLevel="0" collapsed="false">
      <c r="A352" s="170"/>
      <c r="B352" s="170"/>
    </row>
    <row r="353" s="55" customFormat="true" ht="31.5" hidden="false" customHeight="true" outlineLevel="0" collapsed="false">
      <c r="A353" s="170"/>
      <c r="B353" s="171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</row>
    <row r="354" s="55" customFormat="true" ht="26.1" hidden="false" customHeight="true" outlineLevel="0" collapsed="false">
      <c r="A354" s="170"/>
      <c r="B354" s="171"/>
      <c r="C354" s="10"/>
      <c r="D354" s="10"/>
      <c r="E354" s="10"/>
      <c r="F354" s="10"/>
      <c r="G354" s="10"/>
      <c r="H354" s="10"/>
      <c r="I354" s="10"/>
      <c r="J354" s="10"/>
    </row>
    <row r="355" s="10" customFormat="true" ht="26.1" hidden="false" customHeight="true" outlineLevel="0" collapsed="false">
      <c r="A355" s="170"/>
      <c r="B355" s="170"/>
      <c r="Q355" s="55"/>
      <c r="R355" s="55"/>
    </row>
    <row r="356" s="55" customFormat="true" ht="26.1" hidden="false" customHeight="true" outlineLevel="0" collapsed="false">
      <c r="A356" s="170"/>
      <c r="B356" s="17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</row>
    <row r="357" s="58" customFormat="true" ht="42.75" hidden="false" customHeight="true" outlineLevel="0" collapsed="false">
      <c r="A357" s="170"/>
      <c r="B357" s="170"/>
      <c r="C357" s="10"/>
      <c r="D357" s="10"/>
      <c r="E357" s="10"/>
      <c r="F357" s="10"/>
      <c r="G357" s="10"/>
      <c r="H357" s="10"/>
      <c r="I357" s="10"/>
      <c r="J357" s="10"/>
      <c r="K357" s="55"/>
      <c r="L357" s="55"/>
      <c r="M357" s="55"/>
      <c r="N357" s="55"/>
      <c r="O357" s="55"/>
      <c r="P357" s="55"/>
      <c r="Q357" s="10"/>
      <c r="R357" s="10"/>
    </row>
    <row r="358" s="10" customFormat="true" ht="42.75" hidden="false" customHeight="true" outlineLevel="0" collapsed="false">
      <c r="A358" s="170"/>
      <c r="B358" s="171"/>
      <c r="K358" s="55"/>
      <c r="L358" s="55"/>
      <c r="M358" s="55"/>
      <c r="N358" s="55"/>
      <c r="O358" s="55"/>
      <c r="P358" s="55"/>
      <c r="Q358" s="55"/>
      <c r="R358" s="55"/>
    </row>
    <row r="359" s="55" customFormat="true" ht="26.1" hidden="false" customHeight="true" outlineLevel="0" collapsed="false">
      <c r="A359" s="170"/>
      <c r="B359" s="17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</row>
    <row r="360" s="10" customFormat="true" ht="26.1" hidden="false" customHeight="true" outlineLevel="0" collapsed="false">
      <c r="A360" s="170"/>
      <c r="B360" s="170"/>
      <c r="K360" s="55"/>
      <c r="L360" s="55"/>
      <c r="M360" s="55"/>
      <c r="N360" s="55"/>
      <c r="O360" s="55"/>
      <c r="P360" s="55"/>
    </row>
    <row r="361" s="55" customFormat="true" ht="26.1" hidden="false" customHeight="true" outlineLevel="0" collapsed="false">
      <c r="A361" s="170"/>
      <c r="B361" s="171"/>
      <c r="C361" s="10"/>
      <c r="D361" s="10"/>
      <c r="E361" s="10"/>
      <c r="F361" s="10"/>
      <c r="G361" s="10"/>
      <c r="H361" s="10"/>
      <c r="I361" s="10"/>
      <c r="J361" s="10"/>
    </row>
    <row r="362" s="55" customFormat="true" ht="26.1" hidden="false" customHeight="true" outlineLevel="0" collapsed="false">
      <c r="A362" s="170"/>
      <c r="B362" s="171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</row>
    <row r="363" s="10" customFormat="true" ht="26.1" hidden="false" customHeight="true" outlineLevel="0" collapsed="false">
      <c r="A363" s="173"/>
      <c r="B363" s="173"/>
      <c r="K363" s="55"/>
      <c r="L363" s="55"/>
      <c r="M363" s="55"/>
      <c r="N363" s="55"/>
      <c r="O363" s="55"/>
      <c r="P363" s="55"/>
      <c r="Q363" s="55"/>
      <c r="R363" s="55"/>
    </row>
    <row r="364" s="55" customFormat="true" ht="26.1" hidden="false" customHeight="true" outlineLevel="0" collapsed="false">
      <c r="A364" s="173"/>
      <c r="B364" s="174"/>
      <c r="C364" s="10"/>
      <c r="D364" s="10"/>
      <c r="E364" s="10"/>
      <c r="F364" s="10"/>
      <c r="G364" s="10"/>
      <c r="H364" s="10"/>
      <c r="I364" s="10"/>
      <c r="J364" s="10"/>
    </row>
    <row r="365" s="55" customFormat="true" ht="26.1" hidden="false" customHeight="true" outlineLevel="0" collapsed="false">
      <c r="A365" s="161"/>
      <c r="B365" s="162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</row>
    <row r="366" s="55" customFormat="true" ht="36" hidden="false" customHeight="true" outlineLevel="0" collapsed="false">
      <c r="A366" s="161"/>
      <c r="B366" s="161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</row>
    <row r="367" s="55" customFormat="true" ht="26.1" hidden="false" customHeight="true" outlineLevel="0" collapsed="false">
      <c r="A367" s="161"/>
      <c r="B367" s="162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</row>
    <row r="368" s="10" customFormat="true" ht="26.1" hidden="false" customHeight="true" outlineLevel="0" collapsed="false">
      <c r="A368" s="161"/>
      <c r="B368" s="162"/>
      <c r="K368" s="55"/>
      <c r="L368" s="55"/>
      <c r="M368" s="55"/>
      <c r="N368" s="55"/>
      <c r="O368" s="55"/>
      <c r="P368" s="55"/>
      <c r="Q368" s="55"/>
      <c r="R368" s="55"/>
    </row>
    <row r="369" s="55" customFormat="true" ht="26.1" hidden="false" customHeight="true" outlineLevel="0" collapsed="false">
      <c r="A369" s="161"/>
      <c r="B369" s="161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</row>
    <row r="370" s="10" customFormat="true" ht="26.1" hidden="false" customHeight="true" outlineLevel="0" collapsed="false">
      <c r="A370" s="161"/>
      <c r="B370" s="161"/>
      <c r="K370" s="55"/>
      <c r="L370" s="55"/>
      <c r="M370" s="55"/>
      <c r="N370" s="55"/>
      <c r="O370" s="55"/>
      <c r="P370" s="55"/>
      <c r="Q370" s="55"/>
      <c r="R370" s="55"/>
    </row>
    <row r="371" s="55" customFormat="true" ht="37.5" hidden="false" customHeight="true" outlineLevel="0" collapsed="false">
      <c r="A371" s="161"/>
      <c r="B371" s="161"/>
      <c r="C371" s="10"/>
      <c r="D371" s="10"/>
      <c r="E371" s="10"/>
      <c r="F371" s="10"/>
      <c r="G371" s="10"/>
      <c r="H371" s="10"/>
      <c r="I371" s="10"/>
      <c r="J371" s="10"/>
      <c r="K371" s="165" t="e">
        <f aca="false">#REF!</f>
        <v>#REF!</v>
      </c>
      <c r="Q371" s="10"/>
      <c r="R371" s="10"/>
    </row>
    <row r="372" s="10" customFormat="true" ht="42" hidden="false" customHeight="true" outlineLevel="0" collapsed="false">
      <c r="A372" s="161"/>
      <c r="B372" s="162"/>
      <c r="K372" s="55"/>
      <c r="L372" s="55"/>
      <c r="M372" s="55"/>
      <c r="N372" s="55"/>
      <c r="O372" s="55"/>
      <c r="P372" s="55"/>
      <c r="Q372" s="55"/>
      <c r="R372" s="55"/>
    </row>
    <row r="373" s="55" customFormat="true" ht="45" hidden="false" customHeight="true" outlineLevel="0" collapsed="false">
      <c r="A373" s="161"/>
      <c r="B373" s="161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</row>
    <row r="374" s="10" customFormat="true" ht="32.25" hidden="false" customHeight="true" outlineLevel="0" collapsed="false">
      <c r="A374" s="161"/>
      <c r="B374" s="162"/>
      <c r="K374" s="55"/>
      <c r="L374" s="55"/>
      <c r="M374" s="55"/>
      <c r="N374" s="55"/>
      <c r="O374" s="55"/>
      <c r="P374" s="55"/>
      <c r="Q374" s="55"/>
      <c r="R374" s="55"/>
    </row>
    <row r="375" s="10" customFormat="true" ht="26.1" hidden="false" customHeight="true" outlineLevel="0" collapsed="false">
      <c r="A375" s="161"/>
      <c r="B375" s="162"/>
    </row>
    <row r="376" s="10" customFormat="true" ht="26.1" hidden="false" customHeight="true" outlineLevel="0" collapsed="false">
      <c r="A376" s="161"/>
      <c r="B376" s="162"/>
      <c r="K376" s="55"/>
      <c r="L376" s="55"/>
      <c r="M376" s="55"/>
      <c r="N376" s="55"/>
      <c r="O376" s="55"/>
      <c r="P376" s="55"/>
      <c r="Q376" s="55"/>
      <c r="R376" s="55"/>
    </row>
    <row r="377" s="10" customFormat="true" ht="26.1" hidden="false" customHeight="true" outlineLevel="0" collapsed="false">
      <c r="A377" s="161"/>
      <c r="B377" s="161"/>
      <c r="K377" s="55"/>
      <c r="L377" s="55"/>
      <c r="M377" s="55"/>
      <c r="N377" s="55"/>
      <c r="O377" s="55"/>
      <c r="P377" s="55"/>
      <c r="Q377" s="55"/>
      <c r="R377" s="55"/>
    </row>
    <row r="378" s="10" customFormat="true" ht="26.1" hidden="false" customHeight="true" outlineLevel="0" collapsed="false">
      <c r="A378" s="161"/>
      <c r="B378" s="162"/>
      <c r="Q378" s="55"/>
      <c r="R378" s="55"/>
    </row>
    <row r="379" s="10" customFormat="true" ht="26.1" hidden="false" customHeight="true" outlineLevel="0" collapsed="false">
      <c r="A379" s="161"/>
      <c r="B379" s="161"/>
    </row>
    <row r="380" s="55" customFormat="true" ht="26.1" hidden="false" customHeight="true" outlineLevel="0" collapsed="false">
      <c r="A380" s="161"/>
      <c r="B380" s="162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</row>
    <row r="381" s="55" customFormat="true" ht="26.1" hidden="false" customHeight="true" outlineLevel="0" collapsed="false">
      <c r="A381" s="161"/>
      <c r="B381" s="162"/>
      <c r="C381" s="10"/>
      <c r="D381" s="10"/>
      <c r="E381" s="10"/>
      <c r="F381" s="10"/>
      <c r="G381" s="10"/>
      <c r="H381" s="10"/>
      <c r="I381" s="10"/>
      <c r="J381" s="10"/>
      <c r="Q381" s="10"/>
      <c r="R381" s="10"/>
    </row>
    <row r="382" s="55" customFormat="true" ht="26.1" hidden="false" customHeight="true" outlineLevel="0" collapsed="false">
      <c r="A382" s="161"/>
      <c r="B382" s="161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</row>
    <row r="383" s="55" customFormat="true" ht="26.1" hidden="false" customHeight="true" outlineLevel="0" collapsed="false">
      <c r="A383" s="161"/>
      <c r="B383" s="161"/>
      <c r="C383" s="10"/>
      <c r="D383" s="10"/>
      <c r="E383" s="10"/>
      <c r="F383" s="10"/>
      <c r="G383" s="10"/>
      <c r="H383" s="10"/>
      <c r="I383" s="10"/>
      <c r="J383" s="10"/>
    </row>
    <row r="384" s="55" customFormat="true" ht="26.1" hidden="false" customHeight="true" outlineLevel="0" collapsed="false">
      <c r="A384" s="161"/>
      <c r="B384" s="161"/>
      <c r="C384" s="10"/>
      <c r="D384" s="10"/>
      <c r="E384" s="10"/>
      <c r="F384" s="10"/>
      <c r="G384" s="10"/>
      <c r="H384" s="10"/>
      <c r="I384" s="10"/>
      <c r="J384" s="10"/>
    </row>
    <row r="385" s="10" customFormat="true" ht="26.1" hidden="false" customHeight="true" outlineLevel="0" collapsed="false">
      <c r="A385" s="161"/>
      <c r="B385" s="162"/>
      <c r="K385" s="55"/>
      <c r="L385" s="55"/>
      <c r="M385" s="55"/>
      <c r="N385" s="55"/>
      <c r="O385" s="55"/>
      <c r="P385" s="55"/>
      <c r="Q385" s="73"/>
      <c r="R385" s="73"/>
    </row>
    <row r="386" s="55" customFormat="true" ht="26.1" hidden="false" customHeight="true" outlineLevel="0" collapsed="false">
      <c r="A386" s="161"/>
      <c r="B386" s="161"/>
      <c r="C386" s="10"/>
      <c r="D386" s="10"/>
      <c r="E386" s="10"/>
      <c r="F386" s="10"/>
      <c r="G386" s="10"/>
      <c r="H386" s="10"/>
      <c r="I386" s="10"/>
      <c r="J386" s="10"/>
    </row>
    <row r="387" s="55" customFormat="true" ht="35.25" hidden="false" customHeight="true" outlineLevel="0" collapsed="false">
      <c r="A387" s="161"/>
      <c r="B387" s="162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73"/>
      <c r="R387" s="73"/>
    </row>
    <row r="388" s="10" customFormat="true" ht="26.1" hidden="false" customHeight="true" outlineLevel="0" collapsed="false">
      <c r="A388" s="161"/>
      <c r="B388" s="162"/>
      <c r="K388" s="55"/>
      <c r="L388" s="55"/>
      <c r="M388" s="55"/>
      <c r="N388" s="55"/>
      <c r="O388" s="55"/>
      <c r="P388" s="55"/>
      <c r="Q388" s="55"/>
      <c r="R388" s="55"/>
    </row>
    <row r="389" s="55" customFormat="true" ht="26.1" hidden="false" customHeight="true" outlineLevel="0" collapsed="false">
      <c r="A389" s="161"/>
      <c r="B389" s="162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</row>
    <row r="390" s="55" customFormat="true" ht="26.1" hidden="false" customHeight="true" outlineLevel="0" collapsed="false">
      <c r="A390" s="161"/>
      <c r="B390" s="162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</row>
    <row r="391" s="55" customFormat="true" ht="26.1" hidden="false" customHeight="true" outlineLevel="0" collapsed="false">
      <c r="A391" s="161"/>
      <c r="B391" s="161"/>
      <c r="C391" s="10"/>
      <c r="D391" s="10"/>
      <c r="E391" s="10"/>
      <c r="F391" s="10"/>
      <c r="G391" s="10"/>
      <c r="H391" s="10"/>
      <c r="I391" s="10"/>
      <c r="J391" s="10"/>
    </row>
    <row r="392" s="55" customFormat="true" ht="26.1" hidden="false" customHeight="true" outlineLevel="0" collapsed="false">
      <c r="A392" s="161"/>
      <c r="B392" s="162"/>
      <c r="C392" s="10"/>
      <c r="D392" s="10"/>
      <c r="E392" s="10"/>
      <c r="F392" s="10"/>
      <c r="G392" s="10"/>
      <c r="H392" s="10"/>
      <c r="I392" s="10"/>
      <c r="J392" s="10"/>
    </row>
    <row r="393" s="55" customFormat="true" ht="26.1" hidden="false" customHeight="true" outlineLevel="0" collapsed="false">
      <c r="A393" s="161"/>
      <c r="B393" s="161"/>
      <c r="C393" s="10"/>
      <c r="D393" s="10"/>
      <c r="E393" s="10"/>
      <c r="F393" s="10"/>
      <c r="G393" s="10"/>
      <c r="H393" s="10"/>
      <c r="I393" s="10"/>
      <c r="J393" s="10"/>
    </row>
    <row r="394" s="10" customFormat="true" ht="26.1" hidden="false" customHeight="true" outlineLevel="0" collapsed="false">
      <c r="A394" s="161"/>
      <c r="B394" s="161"/>
      <c r="K394" s="55"/>
      <c r="L394" s="55"/>
      <c r="M394" s="55"/>
      <c r="N394" s="55"/>
      <c r="O394" s="55"/>
      <c r="P394" s="55"/>
    </row>
    <row r="395" s="10" customFormat="true" ht="32.25" hidden="false" customHeight="true" outlineLevel="0" collapsed="false">
      <c r="A395" s="161"/>
      <c r="B395" s="162"/>
      <c r="K395" s="55"/>
      <c r="L395" s="55"/>
      <c r="M395" s="55"/>
      <c r="N395" s="55"/>
      <c r="O395" s="55"/>
      <c r="P395" s="55"/>
      <c r="Q395" s="55"/>
      <c r="R395" s="55"/>
    </row>
    <row r="396" s="55" customFormat="true" ht="26.1" hidden="false" customHeight="true" outlineLevel="0" collapsed="false">
      <c r="A396" s="161"/>
      <c r="B396" s="162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</row>
    <row r="397" s="10" customFormat="true" ht="26.1" hidden="false" customHeight="true" outlineLevel="0" collapsed="false">
      <c r="A397" s="161"/>
      <c r="B397" s="162"/>
      <c r="K397" s="55"/>
      <c r="L397" s="55"/>
      <c r="M397" s="55"/>
      <c r="N397" s="55"/>
      <c r="O397" s="55"/>
      <c r="P397" s="55"/>
      <c r="Q397" s="55"/>
      <c r="R397" s="55"/>
    </row>
    <row r="398" s="55" customFormat="true" ht="26.1" hidden="false" customHeight="true" outlineLevel="0" collapsed="false">
      <c r="A398" s="161"/>
      <c r="B398" s="162"/>
      <c r="C398" s="10"/>
      <c r="D398" s="10"/>
      <c r="E398" s="10"/>
      <c r="F398" s="10"/>
      <c r="G398" s="10"/>
      <c r="H398" s="10"/>
      <c r="I398" s="10"/>
      <c r="J398" s="10"/>
      <c r="Q398" s="10"/>
      <c r="R398" s="10"/>
    </row>
    <row r="399" s="10" customFormat="true" ht="26.1" hidden="false" customHeight="true" outlineLevel="0" collapsed="false">
      <c r="A399" s="161"/>
      <c r="B399" s="162"/>
    </row>
    <row r="400" s="55" customFormat="true" ht="26.1" hidden="false" customHeight="true" outlineLevel="0" collapsed="false">
      <c r="A400" s="161"/>
      <c r="B400" s="161"/>
      <c r="C400" s="10"/>
      <c r="D400" s="10"/>
      <c r="E400" s="10"/>
      <c r="F400" s="10"/>
      <c r="G400" s="10"/>
      <c r="H400" s="10"/>
      <c r="I400" s="10"/>
      <c r="J400" s="10"/>
      <c r="Q400" s="10"/>
      <c r="R400" s="10"/>
    </row>
    <row r="401" s="10" customFormat="true" ht="26.1" hidden="false" customHeight="true" outlineLevel="0" collapsed="false">
      <c r="A401" s="161"/>
      <c r="B401" s="162"/>
    </row>
    <row r="402" s="55" customFormat="true" ht="26.1" hidden="false" customHeight="true" outlineLevel="0" collapsed="false">
      <c r="A402" s="161"/>
      <c r="B402" s="162"/>
      <c r="C402" s="10"/>
      <c r="D402" s="10"/>
      <c r="E402" s="10"/>
      <c r="F402" s="10"/>
      <c r="G402" s="10"/>
      <c r="H402" s="10"/>
      <c r="I402" s="10"/>
      <c r="J402" s="10"/>
      <c r="Q402" s="10"/>
      <c r="R402" s="10"/>
    </row>
    <row r="403" s="55" customFormat="true" ht="30.75" hidden="false" customHeight="true" outlineLevel="0" collapsed="false">
      <c r="A403" s="161"/>
      <c r="B403" s="161"/>
      <c r="C403" s="10"/>
      <c r="D403" s="10"/>
      <c r="E403" s="10"/>
      <c r="F403" s="10"/>
      <c r="G403" s="10"/>
      <c r="H403" s="10"/>
      <c r="I403" s="10"/>
      <c r="J403" s="10"/>
      <c r="Q403" s="10"/>
      <c r="R403" s="10"/>
    </row>
    <row r="404" s="10" customFormat="true" ht="26.1" hidden="false" customHeight="true" outlineLevel="0" collapsed="false">
      <c r="A404" s="161"/>
      <c r="B404" s="162"/>
      <c r="K404" s="55"/>
      <c r="L404" s="55"/>
      <c r="M404" s="55"/>
      <c r="N404" s="55"/>
      <c r="O404" s="55"/>
      <c r="P404" s="55"/>
      <c r="Q404" s="55"/>
      <c r="R404" s="55"/>
    </row>
    <row r="405" s="55" customFormat="true" ht="26.1" hidden="false" customHeight="true" outlineLevel="0" collapsed="false">
      <c r="A405" s="161"/>
      <c r="B405" s="161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</row>
    <row r="406" s="10" customFormat="true" ht="26.1" hidden="false" customHeight="true" outlineLevel="0" collapsed="false">
      <c r="A406" s="161"/>
      <c r="B406" s="162"/>
      <c r="K406" s="55"/>
      <c r="L406" s="55"/>
      <c r="M406" s="55"/>
      <c r="N406" s="55"/>
      <c r="O406" s="55"/>
      <c r="P406" s="55"/>
    </row>
    <row r="407" s="111" customFormat="true" ht="26.1" hidden="false" customHeight="true" outlineLevel="0" collapsed="false">
      <c r="A407" s="161"/>
      <c r="B407" s="162"/>
      <c r="C407" s="10"/>
      <c r="D407" s="10"/>
      <c r="E407" s="10"/>
      <c r="F407" s="10"/>
      <c r="G407" s="10"/>
      <c r="H407" s="10"/>
      <c r="I407" s="10"/>
      <c r="J407" s="10"/>
      <c r="K407" s="55"/>
      <c r="L407" s="55"/>
      <c r="M407" s="55"/>
      <c r="N407" s="55"/>
      <c r="O407" s="55"/>
      <c r="P407" s="55"/>
      <c r="Q407" s="55"/>
      <c r="R407" s="55"/>
    </row>
    <row r="408" s="10" customFormat="true" ht="26.1" hidden="false" customHeight="true" outlineLevel="0" collapsed="false">
      <c r="A408" s="161"/>
      <c r="B408" s="162"/>
      <c r="K408" s="55"/>
      <c r="L408" s="55"/>
      <c r="M408" s="55"/>
      <c r="N408" s="55"/>
      <c r="O408" s="55"/>
      <c r="P408" s="55"/>
      <c r="Q408" s="55"/>
      <c r="R408" s="55"/>
    </row>
    <row r="409" s="55" customFormat="true" ht="26.1" hidden="false" customHeight="true" outlineLevel="0" collapsed="false">
      <c r="A409" s="161"/>
      <c r="B409" s="161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</row>
    <row r="410" s="10" customFormat="true" ht="26.1" hidden="false" customHeight="true" outlineLevel="0" collapsed="false">
      <c r="A410" s="161"/>
      <c r="B410" s="162"/>
      <c r="K410" s="55"/>
      <c r="L410" s="55"/>
      <c r="M410" s="55"/>
      <c r="N410" s="55"/>
      <c r="O410" s="55"/>
      <c r="P410" s="55"/>
      <c r="Q410" s="55"/>
      <c r="R410" s="55"/>
    </row>
    <row r="411" s="55" customFormat="true" ht="26.1" hidden="false" customHeight="true" outlineLevel="0" collapsed="false">
      <c r="A411" s="161"/>
      <c r="B411" s="162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</row>
    <row r="412" s="10" customFormat="true" ht="26.1" hidden="false" customHeight="true" outlineLevel="0" collapsed="false">
      <c r="A412" s="161"/>
      <c r="B412" s="162"/>
      <c r="Q412" s="55"/>
      <c r="R412" s="55"/>
    </row>
    <row r="413" s="55" customFormat="true" ht="26.1" hidden="false" customHeight="true" outlineLevel="0" collapsed="false">
      <c r="A413" s="161"/>
      <c r="B413" s="161"/>
      <c r="C413" s="10"/>
      <c r="D413" s="10"/>
      <c r="E413" s="10"/>
      <c r="F413" s="10"/>
      <c r="G413" s="10"/>
      <c r="H413" s="10"/>
      <c r="I413" s="10"/>
      <c r="J413" s="10"/>
    </row>
    <row r="414" s="10" customFormat="true" ht="26.1" hidden="false" customHeight="true" outlineLevel="0" collapsed="false">
      <c r="A414" s="161"/>
      <c r="B414" s="162"/>
      <c r="K414" s="55"/>
      <c r="L414" s="55"/>
      <c r="M414" s="55"/>
      <c r="N414" s="55"/>
      <c r="O414" s="55"/>
      <c r="P414" s="55"/>
    </row>
    <row r="415" s="55" customFormat="true" ht="44.25" hidden="false" customHeight="true" outlineLevel="0" collapsed="false">
      <c r="A415" s="161"/>
      <c r="B415" s="161"/>
      <c r="C415" s="10"/>
      <c r="D415" s="10"/>
      <c r="E415" s="10"/>
      <c r="F415" s="10"/>
      <c r="G415" s="10"/>
      <c r="H415" s="10"/>
      <c r="I415" s="202"/>
      <c r="J415" s="202"/>
      <c r="K415" s="73"/>
      <c r="L415" s="73"/>
      <c r="M415" s="73"/>
      <c r="N415" s="73"/>
      <c r="O415" s="73"/>
      <c r="P415" s="73"/>
    </row>
    <row r="416" s="10" customFormat="true" ht="44.25" hidden="false" customHeight="true" outlineLevel="0" collapsed="false">
      <c r="A416" s="161"/>
      <c r="B416" s="161"/>
      <c r="K416" s="55"/>
      <c r="L416" s="55"/>
      <c r="M416" s="55"/>
      <c r="N416" s="55"/>
      <c r="O416" s="55"/>
      <c r="P416" s="55"/>
    </row>
    <row r="417" s="55" customFormat="true" ht="26.1" hidden="false" customHeight="true" outlineLevel="0" collapsed="false">
      <c r="A417" s="161"/>
      <c r="B417" s="162"/>
      <c r="C417" s="10"/>
      <c r="D417" s="10"/>
      <c r="E417" s="10"/>
      <c r="F417" s="10"/>
      <c r="G417" s="10"/>
      <c r="H417" s="10"/>
      <c r="I417" s="111"/>
      <c r="J417" s="111"/>
      <c r="K417" s="73"/>
      <c r="L417" s="73"/>
      <c r="M417" s="73"/>
      <c r="N417" s="73"/>
      <c r="O417" s="73"/>
      <c r="P417" s="73"/>
    </row>
    <row r="418" s="58" customFormat="true" ht="26.1" hidden="false" customHeight="true" outlineLevel="0" collapsed="false">
      <c r="A418" s="161"/>
      <c r="B418" s="162"/>
      <c r="C418" s="10"/>
      <c r="D418" s="10"/>
      <c r="E418" s="10"/>
      <c r="F418" s="10"/>
      <c r="G418" s="10"/>
      <c r="H418" s="10"/>
      <c r="I418" s="10"/>
      <c r="J418" s="10"/>
      <c r="K418" s="55"/>
      <c r="L418" s="55"/>
      <c r="M418" s="55"/>
      <c r="N418" s="55"/>
      <c r="O418" s="55"/>
      <c r="P418" s="55"/>
      <c r="Q418" s="55"/>
      <c r="R418" s="55"/>
    </row>
    <row r="419" s="55" customFormat="true" ht="26.1" hidden="false" customHeight="true" outlineLevel="0" collapsed="false">
      <c r="A419" s="185"/>
      <c r="B419" s="186"/>
      <c r="C419" s="202"/>
      <c r="D419" s="202"/>
      <c r="E419" s="202"/>
      <c r="F419" s="202"/>
      <c r="G419" s="202"/>
      <c r="H419" s="202"/>
      <c r="I419" s="10"/>
      <c r="J419" s="10"/>
      <c r="Q419" s="10"/>
      <c r="R419" s="10"/>
    </row>
    <row r="420" s="10" customFormat="true" ht="26.1" hidden="false" customHeight="true" outlineLevel="0" collapsed="false">
      <c r="A420" s="161"/>
      <c r="B420" s="162"/>
      <c r="Q420" s="55"/>
      <c r="R420" s="55"/>
    </row>
    <row r="421" s="55" customFormat="true" ht="26.1" hidden="false" customHeight="true" outlineLevel="0" collapsed="false">
      <c r="A421" s="185"/>
      <c r="B421" s="186"/>
      <c r="C421" s="111"/>
      <c r="D421" s="111"/>
      <c r="E421" s="111"/>
      <c r="F421" s="111"/>
      <c r="G421" s="111"/>
      <c r="H421" s="111"/>
      <c r="I421" s="10"/>
      <c r="J421" s="10"/>
    </row>
    <row r="422" s="55" customFormat="true" ht="26.1" hidden="false" customHeight="true" outlineLevel="0" collapsed="false">
      <c r="A422" s="161"/>
      <c r="B422" s="162"/>
      <c r="C422" s="10"/>
      <c r="D422" s="10"/>
      <c r="E422" s="10"/>
      <c r="F422" s="10"/>
      <c r="G422" s="10"/>
      <c r="H422" s="10"/>
      <c r="I422" s="10"/>
      <c r="J422" s="10"/>
    </row>
    <row r="423" s="55" customFormat="true" ht="45.75" hidden="false" customHeight="true" outlineLevel="0" collapsed="false">
      <c r="A423" s="161"/>
      <c r="B423" s="162"/>
      <c r="C423" s="10"/>
      <c r="D423" s="10"/>
      <c r="E423" s="10"/>
      <c r="F423" s="10"/>
      <c r="G423" s="10"/>
      <c r="H423" s="10"/>
      <c r="I423" s="10"/>
      <c r="J423" s="10"/>
    </row>
    <row r="424" s="10" customFormat="true" ht="45.75" hidden="false" customHeight="true" outlineLevel="0" collapsed="false">
      <c r="A424" s="161"/>
      <c r="B424" s="161"/>
    </row>
    <row r="425" s="55" customFormat="true" ht="26.1" hidden="false" customHeight="true" outlineLevel="0" collapsed="false">
      <c r="A425" s="161"/>
      <c r="B425" s="162"/>
      <c r="C425" s="10"/>
      <c r="D425" s="10"/>
      <c r="E425" s="10"/>
      <c r="F425" s="10"/>
      <c r="G425" s="10"/>
      <c r="H425" s="10"/>
      <c r="I425" s="10"/>
      <c r="J425" s="10"/>
      <c r="Q425" s="10"/>
      <c r="R425" s="10"/>
    </row>
    <row r="426" s="55" customFormat="true" ht="26.1" hidden="false" customHeight="true" outlineLevel="0" collapsed="false">
      <c r="A426" s="161"/>
      <c r="B426" s="162"/>
      <c r="C426" s="10"/>
      <c r="D426" s="10"/>
      <c r="E426" s="10"/>
      <c r="F426" s="10"/>
      <c r="G426" s="10"/>
      <c r="H426" s="10"/>
      <c r="I426" s="10"/>
      <c r="J426" s="10"/>
    </row>
    <row r="427" s="55" customFormat="true" ht="26.1" hidden="false" customHeight="true" outlineLevel="0" collapsed="false">
      <c r="A427" s="161"/>
      <c r="B427" s="162"/>
      <c r="C427" s="10"/>
      <c r="D427" s="10"/>
      <c r="E427" s="10"/>
      <c r="F427" s="10"/>
      <c r="G427" s="10"/>
      <c r="H427" s="10"/>
      <c r="I427" s="10"/>
      <c r="J427" s="10"/>
      <c r="Q427" s="10"/>
      <c r="R427" s="10"/>
    </row>
    <row r="428" s="10" customFormat="true" ht="30.75" hidden="false" customHeight="true" outlineLevel="0" collapsed="false">
      <c r="A428" s="161"/>
      <c r="B428" s="161"/>
      <c r="Q428" s="55"/>
      <c r="R428" s="55"/>
    </row>
    <row r="429" s="55" customFormat="true" ht="26.1" hidden="false" customHeight="true" outlineLevel="0" collapsed="false">
      <c r="A429" s="161"/>
      <c r="B429" s="162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</row>
    <row r="430" s="10" customFormat="true" ht="26.1" hidden="false" customHeight="true" outlineLevel="0" collapsed="false">
      <c r="A430" s="161"/>
      <c r="B430" s="162"/>
    </row>
    <row r="431" s="10" customFormat="true" ht="26.1" hidden="false" customHeight="true" outlineLevel="0" collapsed="false">
      <c r="A431" s="161"/>
      <c r="B431" s="162"/>
      <c r="Q431" s="55"/>
      <c r="R431" s="55"/>
    </row>
    <row r="432" s="10" customFormat="true" ht="26.1" hidden="false" customHeight="true" outlineLevel="0" collapsed="false">
      <c r="A432" s="161"/>
      <c r="B432" s="161"/>
    </row>
    <row r="433" s="73" customFormat="true" ht="26.1" hidden="false" customHeight="true" outlineLevel="0" collapsed="false">
      <c r="A433" s="161"/>
      <c r="B433" s="161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55"/>
      <c r="R433" s="55"/>
    </row>
    <row r="434" s="55" customFormat="true" ht="26.1" hidden="false" customHeight="true" outlineLevel="0" collapsed="false">
      <c r="A434" s="161"/>
      <c r="B434" s="161"/>
      <c r="C434" s="10"/>
      <c r="D434" s="10"/>
      <c r="E434" s="10"/>
      <c r="F434" s="10"/>
      <c r="G434" s="10"/>
      <c r="H434" s="10"/>
      <c r="I434" s="10"/>
      <c r="J434" s="10"/>
    </row>
    <row r="435" s="55" customFormat="true" ht="35.25" hidden="false" customHeight="true" outlineLevel="0" collapsed="false">
      <c r="A435" s="161"/>
      <c r="B435" s="161"/>
      <c r="C435" s="10"/>
      <c r="D435" s="10"/>
      <c r="E435" s="10"/>
      <c r="F435" s="10"/>
      <c r="G435" s="10"/>
      <c r="H435" s="10"/>
      <c r="I435" s="10"/>
      <c r="J435" s="10"/>
      <c r="Q435" s="10"/>
      <c r="R435" s="10"/>
    </row>
    <row r="436" s="55" customFormat="true" ht="38.25" hidden="false" customHeight="true" outlineLevel="0" collapsed="false">
      <c r="A436" s="161"/>
      <c r="B436" s="161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</row>
    <row r="437" s="55" customFormat="true" ht="29.25" hidden="false" customHeight="true" outlineLevel="0" collapsed="false">
      <c r="A437" s="161"/>
      <c r="B437" s="161"/>
      <c r="C437" s="10"/>
      <c r="D437" s="10"/>
      <c r="E437" s="10"/>
      <c r="F437" s="10"/>
      <c r="G437" s="10"/>
      <c r="H437" s="10"/>
      <c r="I437" s="10"/>
      <c r="J437" s="10"/>
      <c r="Q437" s="10"/>
      <c r="R437" s="10"/>
    </row>
    <row r="438" s="10" customFormat="true" ht="29.25" hidden="false" customHeight="true" outlineLevel="0" collapsed="false">
      <c r="A438" s="161"/>
      <c r="B438" s="162"/>
      <c r="K438" s="55"/>
      <c r="L438" s="55"/>
      <c r="M438" s="55"/>
      <c r="N438" s="55"/>
      <c r="O438" s="55"/>
      <c r="P438" s="55"/>
      <c r="Q438" s="55"/>
      <c r="R438" s="55"/>
    </row>
    <row r="439" s="55" customFormat="true" ht="30.75" hidden="false" customHeight="true" outlineLevel="0" collapsed="false">
      <c r="A439" s="161"/>
      <c r="B439" s="162"/>
      <c r="C439" s="10"/>
      <c r="D439" s="10"/>
      <c r="E439" s="10"/>
      <c r="F439" s="10"/>
      <c r="G439" s="10"/>
      <c r="H439" s="10"/>
      <c r="I439" s="10"/>
      <c r="J439" s="10"/>
    </row>
    <row r="440" s="160" customFormat="true" ht="34.5" hidden="false" customHeight="true" outlineLevel="0" collapsed="false">
      <c r="A440" s="161"/>
      <c r="B440" s="161"/>
      <c r="C440" s="10"/>
      <c r="D440" s="10"/>
      <c r="E440" s="10"/>
      <c r="F440" s="10"/>
      <c r="G440" s="10"/>
      <c r="H440" s="10"/>
      <c r="I440" s="10"/>
      <c r="J440" s="10"/>
      <c r="K440" s="55"/>
      <c r="L440" s="55"/>
      <c r="M440" s="55"/>
      <c r="N440" s="55"/>
      <c r="O440" s="55"/>
      <c r="P440" s="55"/>
    </row>
    <row r="441" s="55" customFormat="true" ht="26.1" hidden="false" customHeight="true" outlineLevel="0" collapsed="false">
      <c r="A441" s="161"/>
      <c r="B441" s="162"/>
      <c r="C441" s="10"/>
      <c r="D441" s="10"/>
      <c r="E441" s="10"/>
      <c r="F441" s="10"/>
      <c r="G441" s="10"/>
      <c r="H441" s="10"/>
      <c r="I441" s="10"/>
      <c r="J441" s="10"/>
    </row>
    <row r="442" s="55" customFormat="true" ht="35.25" hidden="false" customHeight="true" outlineLevel="0" collapsed="false">
      <c r="A442" s="161"/>
      <c r="B442" s="162"/>
      <c r="C442" s="10"/>
      <c r="D442" s="10"/>
      <c r="E442" s="10"/>
      <c r="F442" s="10"/>
      <c r="G442" s="10"/>
      <c r="H442" s="10"/>
      <c r="I442" s="10"/>
      <c r="J442" s="10"/>
    </row>
    <row r="443" s="10" customFormat="true" ht="31.5" hidden="false" customHeight="true" outlineLevel="0" collapsed="false">
      <c r="A443" s="161"/>
      <c r="B443" s="162"/>
      <c r="K443" s="55"/>
      <c r="L443" s="55"/>
      <c r="M443" s="55"/>
      <c r="N443" s="55"/>
      <c r="O443" s="55"/>
      <c r="P443" s="55"/>
    </row>
    <row r="444" s="10" customFormat="true" ht="26.1" hidden="false" customHeight="true" outlineLevel="0" collapsed="false">
      <c r="A444" s="161"/>
      <c r="B444" s="162"/>
      <c r="Q444" s="55"/>
      <c r="R444" s="55"/>
    </row>
    <row r="445" s="10" customFormat="true" ht="26.1" hidden="false" customHeight="true" outlineLevel="0" collapsed="false">
      <c r="A445" s="161"/>
      <c r="B445" s="162"/>
      <c r="K445" s="55"/>
      <c r="L445" s="55"/>
      <c r="M445" s="55"/>
      <c r="N445" s="55"/>
      <c r="O445" s="55"/>
      <c r="P445" s="55"/>
    </row>
    <row r="446" s="10" customFormat="true" ht="26.1" hidden="false" customHeight="true" outlineLevel="0" collapsed="false">
      <c r="A446" s="161"/>
      <c r="B446" s="162"/>
      <c r="Q446" s="55"/>
      <c r="R446" s="55"/>
    </row>
    <row r="447" s="10" customFormat="true" ht="26.1" hidden="false" customHeight="true" outlineLevel="0" collapsed="false">
      <c r="A447" s="161"/>
      <c r="B447" s="162"/>
      <c r="K447" s="55"/>
      <c r="L447" s="55"/>
      <c r="M447" s="55"/>
      <c r="N447" s="55"/>
      <c r="O447" s="55"/>
      <c r="P447" s="55"/>
    </row>
    <row r="448" s="10" customFormat="true" ht="30.75" hidden="false" customHeight="true" outlineLevel="0" collapsed="false">
      <c r="A448" s="166"/>
      <c r="B448" s="166"/>
      <c r="K448" s="55"/>
      <c r="L448" s="55"/>
      <c r="M448" s="55"/>
      <c r="N448" s="55"/>
      <c r="O448" s="55"/>
      <c r="P448" s="55"/>
      <c r="Q448" s="55"/>
      <c r="R448" s="55"/>
    </row>
    <row r="449" s="55" customFormat="true" ht="26.1" hidden="false" customHeight="true" outlineLevel="0" collapsed="false">
      <c r="A449" s="166"/>
      <c r="B449" s="167"/>
      <c r="C449" s="10"/>
      <c r="D449" s="10"/>
      <c r="E449" s="10"/>
      <c r="F449" s="10"/>
      <c r="G449" s="10"/>
      <c r="H449" s="10"/>
      <c r="I449" s="111"/>
      <c r="J449" s="111"/>
      <c r="K449" s="10"/>
      <c r="L449" s="10"/>
      <c r="M449" s="10"/>
      <c r="N449" s="10"/>
      <c r="O449" s="10"/>
      <c r="P449" s="10"/>
    </row>
    <row r="450" s="55" customFormat="true" ht="26.1" hidden="false" customHeight="true" outlineLevel="0" collapsed="false">
      <c r="A450" s="170"/>
      <c r="B450" s="170"/>
      <c r="C450" s="10"/>
      <c r="D450" s="10"/>
      <c r="E450" s="10"/>
      <c r="F450" s="10"/>
      <c r="G450" s="10"/>
      <c r="H450" s="10"/>
      <c r="I450" s="10"/>
      <c r="J450" s="10"/>
      <c r="Q450" s="10"/>
      <c r="R450" s="10"/>
    </row>
    <row r="451" s="55" customFormat="true" ht="26.1" hidden="false" customHeight="true" outlineLevel="0" collapsed="false">
      <c r="A451" s="161"/>
      <c r="B451" s="162"/>
      <c r="C451" s="10"/>
      <c r="D451" s="10"/>
      <c r="E451" s="10"/>
      <c r="F451" s="10"/>
      <c r="G451" s="10"/>
      <c r="H451" s="10"/>
      <c r="I451" s="10"/>
      <c r="J451" s="10"/>
    </row>
    <row r="452" s="55" customFormat="true" ht="26.1" hidden="false" customHeight="true" outlineLevel="0" collapsed="false">
      <c r="A452" s="161"/>
      <c r="B452" s="162"/>
      <c r="C452" s="10"/>
      <c r="D452" s="10"/>
      <c r="E452" s="10"/>
      <c r="F452" s="10"/>
      <c r="G452" s="10"/>
      <c r="H452" s="10"/>
      <c r="I452" s="10"/>
      <c r="J452" s="10"/>
      <c r="Q452" s="58"/>
      <c r="R452" s="58"/>
    </row>
    <row r="453" s="55" customFormat="true" ht="26.1" hidden="false" customHeight="true" outlineLevel="0" collapsed="false">
      <c r="A453" s="185"/>
      <c r="B453" s="185"/>
      <c r="C453" s="111"/>
      <c r="D453" s="111"/>
      <c r="E453" s="111"/>
      <c r="F453" s="111"/>
      <c r="G453" s="111"/>
      <c r="H453" s="111"/>
      <c r="I453" s="10"/>
      <c r="J453" s="10"/>
      <c r="Q453" s="10"/>
      <c r="R453" s="10"/>
    </row>
    <row r="454" s="10" customFormat="true" ht="26.1" hidden="false" customHeight="true" outlineLevel="0" collapsed="false">
      <c r="A454" s="161"/>
      <c r="B454" s="162"/>
      <c r="Q454" s="55"/>
      <c r="R454" s="55"/>
    </row>
    <row r="455" s="55" customFormat="true" ht="26.1" hidden="false" customHeight="true" outlineLevel="0" collapsed="false">
      <c r="A455" s="161"/>
      <c r="B455" s="162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</row>
    <row r="456" s="55" customFormat="true" ht="26.1" hidden="false" customHeight="true" outlineLevel="0" collapsed="false">
      <c r="A456" s="161"/>
      <c r="B456" s="162"/>
      <c r="C456" s="10"/>
      <c r="D456" s="10"/>
      <c r="E456" s="10"/>
      <c r="F456" s="10"/>
      <c r="G456" s="10"/>
      <c r="H456" s="10"/>
      <c r="I456" s="10"/>
      <c r="J456" s="10"/>
    </row>
    <row r="457" s="55" customFormat="true" ht="26.1" hidden="false" customHeight="true" outlineLevel="0" collapsed="false">
      <c r="A457" s="161"/>
      <c r="B457" s="162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</row>
    <row r="458" s="10" customFormat="true" ht="26.1" hidden="false" customHeight="true" outlineLevel="0" collapsed="false">
      <c r="A458" s="161"/>
      <c r="B458" s="161"/>
      <c r="K458" s="55"/>
      <c r="L458" s="55"/>
      <c r="M458" s="55"/>
      <c r="N458" s="55"/>
      <c r="O458" s="55"/>
      <c r="P458" s="55"/>
    </row>
    <row r="459" s="55" customFormat="true" ht="26.1" hidden="false" customHeight="true" outlineLevel="0" collapsed="false">
      <c r="A459" s="161"/>
      <c r="B459" s="161"/>
      <c r="C459" s="10"/>
      <c r="D459" s="10"/>
      <c r="E459" s="10"/>
      <c r="F459" s="10"/>
      <c r="G459" s="10"/>
      <c r="H459" s="10"/>
      <c r="I459" s="10"/>
      <c r="J459" s="10"/>
    </row>
    <row r="460" s="55" customFormat="true" ht="26.1" hidden="false" customHeight="true" outlineLevel="0" collapsed="false">
      <c r="A460" s="161"/>
      <c r="B460" s="162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</row>
    <row r="461" s="55" customFormat="true" ht="26.1" hidden="false" customHeight="true" outlineLevel="0" collapsed="false">
      <c r="A461" s="161"/>
      <c r="B461" s="161"/>
      <c r="C461" s="10"/>
      <c r="D461" s="10"/>
      <c r="E461" s="10"/>
      <c r="F461" s="10"/>
      <c r="G461" s="10"/>
      <c r="H461" s="10"/>
      <c r="I461" s="10"/>
      <c r="J461" s="10"/>
    </row>
    <row r="462" s="10" customFormat="true" ht="26.1" hidden="false" customHeight="true" outlineLevel="0" collapsed="false">
      <c r="A462" s="161"/>
      <c r="B462" s="162"/>
      <c r="Q462" s="55"/>
      <c r="R462" s="55"/>
    </row>
    <row r="463" s="55" customFormat="true" ht="26.1" hidden="false" customHeight="true" outlineLevel="0" collapsed="false">
      <c r="A463" s="161"/>
      <c r="B463" s="162"/>
      <c r="C463" s="10"/>
      <c r="D463" s="10"/>
      <c r="E463" s="10"/>
      <c r="F463" s="10"/>
      <c r="G463" s="10"/>
      <c r="H463" s="10"/>
      <c r="I463" s="10"/>
      <c r="J463" s="10"/>
      <c r="Q463" s="10"/>
      <c r="R463" s="10"/>
    </row>
    <row r="464" s="10" customFormat="true" ht="26.1" hidden="false" customHeight="true" outlineLevel="0" collapsed="false">
      <c r="A464" s="161"/>
      <c r="B464" s="161"/>
      <c r="K464" s="55"/>
      <c r="L464" s="55"/>
      <c r="M464" s="55"/>
      <c r="N464" s="55"/>
      <c r="O464" s="55"/>
      <c r="P464" s="55"/>
      <c r="Q464" s="55"/>
      <c r="R464" s="55"/>
    </row>
    <row r="465" s="10" customFormat="true" ht="29.25" hidden="false" customHeight="true" outlineLevel="0" collapsed="false">
      <c r="A465" s="161"/>
      <c r="B465" s="162"/>
      <c r="K465" s="8" t="e">
        <f aca="false">#REF!</f>
        <v>#REF!</v>
      </c>
    </row>
    <row r="466" s="10" customFormat="true" ht="26.1" hidden="false" customHeight="true" outlineLevel="0" collapsed="false">
      <c r="A466" s="161"/>
      <c r="B466" s="161"/>
      <c r="Q466" s="55"/>
      <c r="R466" s="55"/>
    </row>
    <row r="467" s="55" customFormat="true" ht="26.1" hidden="false" customHeight="true" outlineLevel="0" collapsed="false">
      <c r="A467" s="161"/>
      <c r="B467" s="162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</row>
    <row r="468" s="10" customFormat="true" ht="26.1" hidden="false" customHeight="true" outlineLevel="0" collapsed="false">
      <c r="A468" s="161"/>
      <c r="B468" s="162"/>
      <c r="K468" s="55"/>
      <c r="L468" s="55"/>
      <c r="M468" s="55"/>
      <c r="N468" s="55"/>
      <c r="O468" s="55"/>
      <c r="P468" s="55"/>
      <c r="Q468" s="55"/>
      <c r="R468" s="55"/>
    </row>
    <row r="469" s="55" customFormat="true" ht="26.1" hidden="false" customHeight="true" outlineLevel="0" collapsed="false">
      <c r="A469" s="161"/>
      <c r="B469" s="161"/>
      <c r="C469" s="10"/>
      <c r="D469" s="10"/>
      <c r="E469" s="10"/>
      <c r="F469" s="10"/>
      <c r="G469" s="10"/>
      <c r="H469" s="10"/>
      <c r="I469" s="10"/>
      <c r="J469" s="10"/>
      <c r="Q469" s="10"/>
      <c r="R469" s="10"/>
    </row>
    <row r="470" s="55" customFormat="true" ht="26.1" hidden="false" customHeight="true" outlineLevel="0" collapsed="false">
      <c r="A470" s="161"/>
      <c r="B470" s="161"/>
      <c r="C470" s="10"/>
      <c r="D470" s="10"/>
      <c r="E470" s="10"/>
      <c r="F470" s="10"/>
      <c r="G470" s="10"/>
      <c r="H470" s="10"/>
      <c r="I470" s="10"/>
      <c r="J470" s="10"/>
      <c r="K470" s="160"/>
      <c r="L470" s="160"/>
      <c r="M470" s="160"/>
      <c r="N470" s="160"/>
      <c r="O470" s="160"/>
      <c r="P470" s="160"/>
      <c r="Q470" s="10"/>
      <c r="R470" s="10"/>
    </row>
    <row r="471" s="55" customFormat="true" ht="26.1" hidden="false" customHeight="true" outlineLevel="0" collapsed="false">
      <c r="A471" s="161"/>
      <c r="B471" s="161"/>
      <c r="C471" s="10"/>
      <c r="D471" s="10"/>
      <c r="E471" s="10"/>
      <c r="F471" s="10"/>
      <c r="G471" s="10"/>
      <c r="H471" s="10"/>
      <c r="I471" s="10"/>
      <c r="J471" s="10"/>
      <c r="Q471" s="10"/>
      <c r="R471" s="10"/>
    </row>
    <row r="472" s="10" customFormat="true" ht="26.1" hidden="false" customHeight="true" outlineLevel="0" collapsed="false">
      <c r="A472" s="161"/>
      <c r="B472" s="162"/>
      <c r="K472" s="55"/>
      <c r="L472" s="55"/>
      <c r="M472" s="55"/>
      <c r="N472" s="55"/>
      <c r="O472" s="55"/>
      <c r="P472" s="55"/>
    </row>
    <row r="473" s="55" customFormat="true" ht="26.1" hidden="false" customHeight="true" outlineLevel="0" collapsed="false">
      <c r="A473" s="161"/>
      <c r="B473" s="162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</row>
    <row r="474" s="10" customFormat="true" ht="26.1" hidden="false" customHeight="true" outlineLevel="0" collapsed="false">
      <c r="A474" s="161"/>
      <c r="B474" s="161"/>
      <c r="K474" s="55"/>
      <c r="L474" s="55"/>
      <c r="M474" s="55"/>
      <c r="N474" s="55"/>
      <c r="O474" s="55"/>
      <c r="P474" s="55"/>
    </row>
    <row r="475" s="55" customFormat="true" ht="30.75" hidden="false" customHeight="true" outlineLevel="0" collapsed="false">
      <c r="A475" s="161"/>
      <c r="B475" s="162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</row>
    <row r="476" s="55" customFormat="true" ht="26.1" hidden="false" customHeight="true" outlineLevel="0" collapsed="false">
      <c r="A476" s="161"/>
      <c r="B476" s="162"/>
      <c r="C476" s="10"/>
      <c r="D476" s="10"/>
      <c r="E476" s="10"/>
      <c r="F476" s="10"/>
      <c r="G476" s="10"/>
      <c r="H476" s="10"/>
      <c r="I476" s="10"/>
      <c r="J476" s="10"/>
    </row>
    <row r="477" s="55" customFormat="true" ht="26.1" hidden="false" customHeight="true" outlineLevel="0" collapsed="false">
      <c r="A477" s="161"/>
      <c r="B477" s="161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</row>
    <row r="478" s="10" customFormat="true" ht="26.1" hidden="false" customHeight="true" outlineLevel="0" collapsed="false">
      <c r="A478" s="161"/>
      <c r="B478" s="162"/>
      <c r="K478" s="55"/>
      <c r="L478" s="55"/>
      <c r="M478" s="55"/>
      <c r="N478" s="55"/>
      <c r="O478" s="55"/>
      <c r="P478" s="55"/>
      <c r="Q478" s="55"/>
      <c r="R478" s="55"/>
    </row>
    <row r="479" s="10" customFormat="true" ht="26.1" hidden="false" customHeight="true" outlineLevel="0" collapsed="false">
      <c r="A479" s="152"/>
      <c r="B479" s="152"/>
      <c r="K479" s="55"/>
      <c r="L479" s="55"/>
      <c r="M479" s="55"/>
      <c r="N479" s="55"/>
      <c r="O479" s="55"/>
      <c r="P479" s="55"/>
      <c r="Q479" s="55"/>
      <c r="R479" s="55"/>
    </row>
    <row r="480" s="10" customFormat="true" ht="26.1" hidden="false" customHeight="true" outlineLevel="0" collapsed="false">
      <c r="A480" s="152"/>
      <c r="B480" s="153"/>
    </row>
    <row r="481" s="55" customFormat="true" ht="26.1" hidden="false" customHeight="true" outlineLevel="0" collapsed="false">
      <c r="A481" s="152"/>
      <c r="B481" s="152"/>
      <c r="C481" s="10"/>
      <c r="D481" s="10"/>
      <c r="E481" s="10"/>
      <c r="F481" s="10"/>
      <c r="G481" s="10"/>
      <c r="H481" s="10"/>
      <c r="I481" s="10"/>
      <c r="J481" s="10"/>
    </row>
    <row r="482" s="10" customFormat="true" ht="26.1" hidden="false" customHeight="true" outlineLevel="0" collapsed="false">
      <c r="A482" s="152"/>
      <c r="B482" s="153"/>
      <c r="K482" s="58"/>
      <c r="L482" s="58"/>
      <c r="M482" s="58"/>
      <c r="N482" s="58"/>
      <c r="O482" s="58"/>
      <c r="P482" s="58"/>
      <c r="Q482" s="55"/>
      <c r="R482" s="55"/>
    </row>
    <row r="483" s="55" customFormat="true" ht="26.1" hidden="false" customHeight="true" outlineLevel="0" collapsed="false">
      <c r="A483" s="152"/>
      <c r="B483" s="153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</row>
    <row r="484" s="55" customFormat="true" ht="26.1" hidden="false" customHeight="true" outlineLevel="0" collapsed="false">
      <c r="A484" s="152"/>
      <c r="B484" s="152"/>
      <c r="C484" s="10"/>
      <c r="D484" s="10"/>
      <c r="E484" s="10"/>
      <c r="F484" s="10"/>
      <c r="G484" s="10"/>
      <c r="H484" s="10"/>
      <c r="I484" s="10"/>
      <c r="J484" s="10"/>
    </row>
    <row r="485" s="55" customFormat="true" ht="26.1" hidden="false" customHeight="true" outlineLevel="0" collapsed="false">
      <c r="A485" s="152"/>
      <c r="B485" s="153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</row>
    <row r="486" s="55" customFormat="true" ht="26.1" hidden="false" customHeight="true" outlineLevel="0" collapsed="false">
      <c r="A486" s="161"/>
      <c r="B486" s="162"/>
      <c r="C486" s="10"/>
      <c r="D486" s="10"/>
      <c r="E486" s="10"/>
      <c r="F486" s="10"/>
      <c r="G486" s="10"/>
      <c r="H486" s="10"/>
      <c r="I486" s="10"/>
      <c r="J486" s="10"/>
    </row>
    <row r="487" s="10" customFormat="true" ht="26.1" hidden="false" customHeight="true" outlineLevel="0" collapsed="false">
      <c r="A487" s="152"/>
      <c r="B487" s="152"/>
      <c r="K487" s="55"/>
      <c r="L487" s="55"/>
      <c r="M487" s="55"/>
      <c r="N487" s="55"/>
      <c r="O487" s="55"/>
      <c r="P487" s="55"/>
      <c r="Q487" s="55"/>
      <c r="R487" s="55"/>
    </row>
    <row r="488" s="55" customFormat="true" ht="26.1" hidden="false" customHeight="true" outlineLevel="0" collapsed="false">
      <c r="A488" s="152"/>
      <c r="B488" s="153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</row>
    <row r="489" s="10" customFormat="true" ht="26.1" hidden="false" customHeight="true" outlineLevel="0" collapsed="false">
      <c r="A489" s="152"/>
      <c r="B489" s="152"/>
      <c r="K489" s="55"/>
      <c r="L489" s="55"/>
      <c r="M489" s="55"/>
      <c r="N489" s="55"/>
      <c r="O489" s="55"/>
      <c r="P489" s="55"/>
    </row>
    <row r="490" s="10" customFormat="true" ht="26.1" hidden="false" customHeight="true" outlineLevel="0" collapsed="false">
      <c r="A490" s="152"/>
      <c r="B490" s="153"/>
      <c r="K490" s="55"/>
      <c r="L490" s="55"/>
      <c r="M490" s="55"/>
      <c r="N490" s="55"/>
      <c r="O490" s="55"/>
      <c r="P490" s="55"/>
    </row>
    <row r="491" s="55" customFormat="true" ht="26.1" hidden="false" customHeight="true" outlineLevel="0" collapsed="false">
      <c r="A491" s="152"/>
      <c r="B491" s="153"/>
      <c r="C491" s="10"/>
      <c r="D491" s="10"/>
      <c r="E491" s="10"/>
      <c r="F491" s="10"/>
      <c r="G491" s="10"/>
      <c r="H491" s="10"/>
      <c r="I491" s="10"/>
      <c r="J491" s="10"/>
    </row>
    <row r="492" s="55" customFormat="true" ht="26.1" hidden="false" customHeight="true" outlineLevel="0" collapsed="false">
      <c r="A492" s="152"/>
      <c r="B492" s="152"/>
      <c r="C492" s="10"/>
      <c r="D492" s="10"/>
      <c r="E492" s="10"/>
      <c r="F492" s="10"/>
      <c r="G492" s="10"/>
      <c r="H492" s="10"/>
      <c r="I492" s="10"/>
      <c r="J492" s="10"/>
      <c r="Q492" s="10"/>
      <c r="R492" s="10"/>
      <c r="S492" s="197"/>
      <c r="T492" s="197"/>
      <c r="U492" s="197"/>
      <c r="V492" s="197"/>
      <c r="W492" s="197"/>
      <c r="X492" s="198"/>
      <c r="Y492" s="198"/>
    </row>
    <row r="493" s="55" customFormat="true" ht="26.1" hidden="false" customHeight="true" outlineLevel="0" collapsed="false">
      <c r="A493" s="152"/>
      <c r="B493" s="153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S493" s="199"/>
      <c r="T493" s="199"/>
      <c r="U493" s="199"/>
      <c r="V493" s="199"/>
      <c r="W493" s="199"/>
      <c r="X493" s="198"/>
      <c r="Y493" s="198"/>
    </row>
    <row r="494" s="55" customFormat="true" ht="26.1" hidden="false" customHeight="true" outlineLevel="0" collapsed="false">
      <c r="A494" s="152"/>
      <c r="B494" s="153"/>
      <c r="C494" s="10"/>
      <c r="D494" s="10"/>
      <c r="E494" s="10"/>
      <c r="F494" s="10"/>
      <c r="G494" s="10"/>
      <c r="H494" s="10"/>
      <c r="I494" s="10"/>
      <c r="J494" s="10"/>
      <c r="Q494" s="10"/>
      <c r="R494" s="10"/>
      <c r="S494" s="209"/>
      <c r="T494" s="229"/>
      <c r="U494" s="199"/>
      <c r="V494" s="199"/>
      <c r="W494" s="199"/>
      <c r="X494" s="198"/>
      <c r="Y494" s="198"/>
    </row>
    <row r="495" s="55" customFormat="true" ht="26.1" hidden="false" customHeight="true" outlineLevel="0" collapsed="false">
      <c r="A495" s="152"/>
      <c r="B495" s="153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S495" s="209"/>
      <c r="T495" s="229"/>
      <c r="U495" s="199"/>
      <c r="V495" s="199"/>
      <c r="W495" s="199"/>
      <c r="X495" s="198"/>
      <c r="Y495" s="198"/>
    </row>
    <row r="496" s="55" customFormat="true" ht="26.1" hidden="false" customHeight="true" outlineLevel="0" collapsed="false">
      <c r="A496" s="152"/>
      <c r="B496" s="153"/>
      <c r="C496" s="10"/>
      <c r="D496" s="10"/>
      <c r="E496" s="10"/>
      <c r="F496" s="10"/>
      <c r="G496" s="10"/>
      <c r="H496" s="10"/>
      <c r="I496" s="10"/>
      <c r="J496" s="10"/>
      <c r="Q496" s="10"/>
      <c r="R496" s="10"/>
      <c r="S496" s="209"/>
      <c r="T496" s="229"/>
      <c r="U496" s="199"/>
      <c r="V496" s="199"/>
      <c r="W496" s="199"/>
      <c r="X496" s="198"/>
      <c r="Y496" s="198"/>
    </row>
    <row r="497" s="10" customFormat="true" ht="26.1" hidden="false" customHeight="true" outlineLevel="0" collapsed="false">
      <c r="A497" s="152"/>
      <c r="B497" s="152"/>
      <c r="Q497" s="55"/>
      <c r="R497" s="55"/>
      <c r="S497" s="211"/>
      <c r="T497" s="221"/>
      <c r="U497" s="200"/>
      <c r="V497" s="200"/>
      <c r="W497" s="200"/>
      <c r="X497" s="201"/>
      <c r="Y497" s="201"/>
    </row>
    <row r="498" s="55" customFormat="true" ht="26.1" hidden="false" customHeight="true" outlineLevel="0" collapsed="false">
      <c r="A498" s="152"/>
      <c r="B498" s="153"/>
      <c r="C498" s="10"/>
      <c r="D498" s="10"/>
      <c r="E498" s="10"/>
      <c r="F498" s="10"/>
      <c r="G498" s="10"/>
      <c r="H498" s="10"/>
      <c r="I498" s="10"/>
      <c r="J498" s="10"/>
      <c r="S498" s="209"/>
      <c r="T498" s="229"/>
      <c r="U498" s="199"/>
      <c r="V498" s="199"/>
      <c r="W498" s="199"/>
      <c r="X498" s="198"/>
      <c r="Y498" s="198"/>
    </row>
    <row r="499" s="10" customFormat="true" ht="26.1" hidden="false" customHeight="true" outlineLevel="0" collapsed="false">
      <c r="A499" s="152"/>
      <c r="B499" s="152"/>
      <c r="S499" s="200"/>
      <c r="T499" s="200"/>
      <c r="U499" s="200"/>
      <c r="V499" s="200"/>
      <c r="W499" s="200"/>
      <c r="X499" s="201"/>
      <c r="Y499" s="201"/>
    </row>
    <row r="500" s="55" customFormat="true" ht="26.1" hidden="false" customHeight="true" outlineLevel="0" collapsed="false">
      <c r="A500" s="152"/>
      <c r="B500" s="153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S500" s="199"/>
      <c r="T500" s="199"/>
      <c r="U500" s="199"/>
      <c r="V500" s="199"/>
      <c r="W500" s="199"/>
      <c r="X500" s="198"/>
      <c r="Y500" s="198"/>
    </row>
    <row r="501" s="55" customFormat="true" ht="42" hidden="false" customHeight="true" outlineLevel="0" collapsed="false">
      <c r="A501" s="152"/>
      <c r="B501" s="152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</row>
    <row r="502" s="55" customFormat="true" ht="36.75" hidden="false" customHeight="true" outlineLevel="0" collapsed="false">
      <c r="A502" s="152"/>
      <c r="B502" s="153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11"/>
      <c r="R502" s="111"/>
      <c r="S502" s="73"/>
      <c r="T502" s="73"/>
      <c r="U502" s="73"/>
      <c r="V502" s="73"/>
      <c r="W502" s="73"/>
    </row>
    <row r="503" s="55" customFormat="true" ht="26.1" hidden="false" customHeight="true" outlineLevel="0" collapsed="false">
      <c r="A503" s="152"/>
      <c r="B503" s="152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</row>
    <row r="504" s="10" customFormat="true" ht="26.1" hidden="false" customHeight="true" outlineLevel="0" collapsed="false">
      <c r="A504" s="152"/>
      <c r="B504" s="152"/>
      <c r="Q504" s="55"/>
      <c r="R504" s="55"/>
    </row>
    <row r="505" s="55" customFormat="true" ht="26.1" hidden="false" customHeight="true" outlineLevel="0" collapsed="false">
      <c r="A505" s="152"/>
      <c r="B505" s="152"/>
      <c r="C505" s="10"/>
      <c r="D505" s="10"/>
      <c r="E505" s="10"/>
      <c r="F505" s="10"/>
      <c r="G505" s="10"/>
      <c r="H505" s="10"/>
      <c r="I505" s="10"/>
      <c r="J505" s="10"/>
      <c r="Q505" s="10"/>
      <c r="R505" s="10"/>
    </row>
    <row r="506" s="10" customFormat="true" ht="26.1" hidden="false" customHeight="true" outlineLevel="0" collapsed="false">
      <c r="A506" s="152"/>
      <c r="B506" s="152"/>
      <c r="K506" s="55"/>
      <c r="L506" s="55"/>
      <c r="M506" s="55"/>
      <c r="N506" s="55"/>
      <c r="O506" s="55"/>
      <c r="P506" s="55"/>
      <c r="Q506" s="55"/>
      <c r="R506" s="55"/>
    </row>
    <row r="507" s="10" customFormat="true" ht="26.1" hidden="false" customHeight="true" outlineLevel="0" collapsed="false">
      <c r="A507" s="152"/>
      <c r="B507" s="152"/>
      <c r="K507" s="55"/>
      <c r="L507" s="55"/>
      <c r="M507" s="55"/>
      <c r="N507" s="55"/>
      <c r="O507" s="55"/>
      <c r="P507" s="55"/>
    </row>
    <row r="508" s="55" customFormat="true" ht="26.1" hidden="false" customHeight="true" outlineLevel="0" collapsed="false">
      <c r="A508" s="152"/>
      <c r="B508" s="152"/>
      <c r="C508" s="10"/>
      <c r="D508" s="10"/>
      <c r="E508" s="10"/>
      <c r="F508" s="10"/>
      <c r="G508" s="10"/>
      <c r="H508" s="10"/>
      <c r="I508" s="10"/>
      <c r="J508" s="10"/>
    </row>
    <row r="509" s="55" customFormat="true" ht="26.1" hidden="false" customHeight="true" outlineLevel="0" collapsed="false">
      <c r="A509" s="152"/>
      <c r="B509" s="153"/>
      <c r="C509" s="10"/>
      <c r="D509" s="10"/>
      <c r="E509" s="10"/>
      <c r="F509" s="10"/>
      <c r="G509" s="10"/>
      <c r="H509" s="10"/>
      <c r="I509" s="10"/>
      <c r="J509" s="10"/>
      <c r="Q509" s="10"/>
      <c r="R509" s="10"/>
    </row>
    <row r="510" s="55" customFormat="true" ht="26.1" hidden="false" customHeight="true" outlineLevel="0" collapsed="false">
      <c r="A510" s="152"/>
      <c r="B510" s="153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</row>
    <row r="511" s="55" customFormat="true" ht="26.1" hidden="false" customHeight="true" outlineLevel="0" collapsed="false">
      <c r="A511" s="152"/>
      <c r="B511" s="153"/>
      <c r="C511" s="10"/>
      <c r="D511" s="10"/>
      <c r="E511" s="10"/>
      <c r="F511" s="10"/>
      <c r="G511" s="10"/>
      <c r="H511" s="10"/>
      <c r="I511" s="10"/>
      <c r="J511" s="10"/>
      <c r="Q511" s="10"/>
      <c r="R511" s="10"/>
    </row>
    <row r="512" s="10" customFormat="true" ht="26.1" hidden="false" customHeight="true" outlineLevel="0" collapsed="false">
      <c r="A512" s="152"/>
      <c r="B512" s="153"/>
      <c r="K512" s="55"/>
      <c r="L512" s="55"/>
      <c r="M512" s="55"/>
      <c r="N512" s="55"/>
      <c r="O512" s="55"/>
      <c r="P512" s="55"/>
      <c r="Q512" s="55"/>
      <c r="R512" s="55"/>
    </row>
    <row r="513" s="55" customFormat="true" ht="26.1" hidden="false" customHeight="true" outlineLevel="0" collapsed="false">
      <c r="A513" s="161"/>
      <c r="B513" s="162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58"/>
      <c r="R513" s="58"/>
    </row>
    <row r="514" s="58" customFormat="true" ht="26.1" hidden="false" customHeight="true" outlineLevel="0" collapsed="false">
      <c r="A514" s="172"/>
      <c r="B514" s="172"/>
      <c r="C514" s="10"/>
      <c r="D514" s="10"/>
      <c r="E514" s="10"/>
      <c r="F514" s="10"/>
      <c r="G514" s="10"/>
      <c r="H514" s="10"/>
      <c r="I514" s="10"/>
      <c r="J514" s="10"/>
      <c r="K514" s="55"/>
      <c r="L514" s="55"/>
      <c r="M514" s="55"/>
      <c r="N514" s="55"/>
      <c r="O514" s="55"/>
      <c r="P514" s="55"/>
      <c r="Q514" s="55"/>
      <c r="R514" s="55"/>
    </row>
    <row r="515" s="55" customFormat="true" ht="26.1" hidden="false" customHeight="true" outlineLevel="0" collapsed="false">
      <c r="A515" s="172"/>
      <c r="B515" s="203"/>
      <c r="C515" s="10"/>
      <c r="D515" s="10"/>
      <c r="E515" s="10"/>
      <c r="F515" s="10"/>
      <c r="G515" s="10"/>
      <c r="H515" s="10"/>
      <c r="I515" s="10"/>
      <c r="J515" s="10"/>
      <c r="Q515" s="10"/>
      <c r="R515" s="10"/>
    </row>
    <row r="516" s="55" customFormat="true" ht="26.1" hidden="false" customHeight="true" outlineLevel="0" collapsed="false">
      <c r="A516" s="172"/>
      <c r="B516" s="203"/>
      <c r="C516" s="10"/>
      <c r="D516" s="10"/>
      <c r="E516" s="10"/>
      <c r="F516" s="10"/>
      <c r="G516" s="10"/>
      <c r="H516" s="10"/>
      <c r="I516" s="10"/>
      <c r="J516" s="10"/>
    </row>
    <row r="517" s="55" customFormat="true" ht="41.25" hidden="false" customHeight="true" outlineLevel="0" collapsed="false">
      <c r="A517" s="172"/>
      <c r="B517" s="172"/>
      <c r="C517" s="10"/>
      <c r="D517" s="10"/>
      <c r="E517" s="10"/>
      <c r="F517" s="10"/>
      <c r="G517" s="10"/>
      <c r="H517" s="10"/>
      <c r="I517" s="10"/>
      <c r="J517" s="10"/>
    </row>
    <row r="518" s="10" customFormat="true" ht="26.1" hidden="false" customHeight="true" outlineLevel="0" collapsed="false">
      <c r="A518" s="172"/>
      <c r="B518" s="203"/>
      <c r="K518" s="55"/>
      <c r="L518" s="55"/>
      <c r="M518" s="55"/>
      <c r="N518" s="55"/>
      <c r="O518" s="55"/>
      <c r="P518" s="55"/>
      <c r="Q518" s="55"/>
      <c r="R518" s="55"/>
    </row>
    <row r="519" s="10" customFormat="true" ht="26.1" hidden="false" customHeight="true" outlineLevel="0" collapsed="false">
      <c r="A519" s="172"/>
      <c r="B519" s="203"/>
    </row>
    <row r="520" s="10" customFormat="true" ht="26.1" hidden="false" customHeight="true" outlineLevel="0" collapsed="false">
      <c r="A520" s="172"/>
      <c r="B520" s="203"/>
      <c r="Q520" s="55"/>
      <c r="R520" s="55"/>
    </row>
    <row r="521" s="10" customFormat="true" ht="26.1" hidden="false" customHeight="true" outlineLevel="0" collapsed="false">
      <c r="A521" s="172"/>
      <c r="B521" s="203"/>
      <c r="K521" s="55"/>
      <c r="L521" s="55"/>
      <c r="M521" s="55"/>
      <c r="N521" s="55"/>
      <c r="O521" s="55"/>
      <c r="P521" s="55"/>
      <c r="Q521" s="55"/>
      <c r="R521" s="55"/>
    </row>
    <row r="522" s="160" customFormat="true" ht="26.1" hidden="false" customHeight="true" outlineLevel="0" collapsed="false">
      <c r="A522" s="172"/>
      <c r="B522" s="203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55"/>
      <c r="R522" s="55"/>
    </row>
    <row r="523" s="10" customFormat="true" ht="26.1" hidden="false" customHeight="true" outlineLevel="0" collapsed="false">
      <c r="A523" s="172"/>
      <c r="B523" s="172"/>
      <c r="K523" s="55"/>
      <c r="L523" s="55"/>
      <c r="M523" s="55"/>
      <c r="N523" s="55"/>
      <c r="O523" s="55"/>
      <c r="P523" s="55"/>
    </row>
    <row r="524" s="55" customFormat="true" ht="26.1" hidden="false" customHeight="true" outlineLevel="0" collapsed="false">
      <c r="A524" s="172"/>
      <c r="B524" s="172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</row>
    <row r="525" s="55" customFormat="true" ht="26.1" hidden="false" customHeight="true" outlineLevel="0" collapsed="false">
      <c r="A525" s="172"/>
      <c r="B525" s="203"/>
      <c r="C525" s="10"/>
      <c r="D525" s="10"/>
      <c r="E525" s="10"/>
      <c r="F525" s="10"/>
      <c r="G525" s="10"/>
      <c r="H525" s="10"/>
      <c r="I525" s="10"/>
      <c r="J525" s="10"/>
      <c r="Q525" s="10"/>
      <c r="R525" s="10"/>
    </row>
    <row r="526" s="55" customFormat="true" ht="26.1" hidden="false" customHeight="true" outlineLevel="0" collapsed="false">
      <c r="A526" s="172"/>
      <c r="B526" s="172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</row>
    <row r="527" s="55" customFormat="true" ht="26.1" hidden="false" customHeight="true" outlineLevel="0" collapsed="false">
      <c r="A527" s="172"/>
      <c r="B527" s="203"/>
      <c r="C527" s="10"/>
      <c r="D527" s="10"/>
      <c r="E527" s="10"/>
      <c r="F527" s="10"/>
      <c r="G527" s="10"/>
      <c r="H527" s="10"/>
      <c r="I527" s="10"/>
      <c r="J527" s="10"/>
      <c r="Q527" s="10"/>
      <c r="R527" s="10"/>
    </row>
    <row r="528" s="55" customFormat="true" ht="26.1" hidden="false" customHeight="true" outlineLevel="0" collapsed="false">
      <c r="A528" s="152"/>
      <c r="B528" s="152"/>
      <c r="C528" s="10"/>
      <c r="D528" s="10"/>
      <c r="E528" s="10"/>
      <c r="F528" s="10"/>
      <c r="G528" s="10"/>
      <c r="H528" s="10"/>
      <c r="I528" s="10"/>
      <c r="J528" s="10"/>
      <c r="Q528" s="73"/>
      <c r="R528" s="73"/>
    </row>
    <row r="529" s="10" customFormat="true" ht="26.1" hidden="false" customHeight="true" outlineLevel="0" collapsed="false">
      <c r="A529" s="204"/>
      <c r="B529" s="205"/>
      <c r="Q529" s="55"/>
      <c r="R529" s="55"/>
    </row>
    <row r="530" s="55" customFormat="true" ht="26.1" hidden="false" customHeight="true" outlineLevel="0" collapsed="false">
      <c r="A530" s="204"/>
      <c r="B530" s="204"/>
      <c r="C530" s="10"/>
      <c r="D530" s="10"/>
      <c r="E530" s="10"/>
      <c r="F530" s="10"/>
      <c r="G530" s="10"/>
      <c r="H530" s="10"/>
      <c r="I530" s="10"/>
      <c r="J530" s="10"/>
    </row>
    <row r="531" s="55" customFormat="true" ht="26.1" hidden="false" customHeight="true" outlineLevel="0" collapsed="false">
      <c r="A531" s="187"/>
      <c r="B531" s="188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</row>
    <row r="532" s="10" customFormat="true" ht="26.1" hidden="false" customHeight="true" outlineLevel="0" collapsed="false">
      <c r="A532" s="187"/>
      <c r="B532" s="188"/>
      <c r="I532" s="111"/>
      <c r="J532" s="111"/>
      <c r="K532" s="111"/>
      <c r="L532" s="111"/>
      <c r="M532" s="111"/>
      <c r="N532" s="111"/>
      <c r="O532" s="111"/>
      <c r="P532" s="111"/>
      <c r="Q532" s="55"/>
      <c r="R532" s="55"/>
    </row>
    <row r="533" s="55" customFormat="true" ht="26.1" hidden="false" customHeight="true" outlineLevel="0" collapsed="false">
      <c r="A533" s="161"/>
      <c r="B533" s="161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</row>
    <row r="534" s="55" customFormat="true" ht="26.1" hidden="false" customHeight="true" outlineLevel="0" collapsed="false">
      <c r="A534" s="161"/>
      <c r="B534" s="162"/>
      <c r="C534" s="10"/>
      <c r="D534" s="10"/>
      <c r="E534" s="10"/>
      <c r="F534" s="10"/>
      <c r="G534" s="10"/>
      <c r="H534" s="10"/>
      <c r="I534" s="10"/>
      <c r="J534" s="10"/>
    </row>
    <row r="535" s="55" customFormat="true" ht="26.1" hidden="false" customHeight="true" outlineLevel="0" collapsed="false">
      <c r="A535" s="161"/>
      <c r="B535" s="161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60"/>
      <c r="R535" s="160"/>
    </row>
    <row r="536" s="55" customFormat="true" ht="26.1" hidden="false" customHeight="true" outlineLevel="0" collapsed="false">
      <c r="A536" s="185"/>
      <c r="B536" s="185"/>
      <c r="C536" s="111"/>
      <c r="D536" s="111"/>
      <c r="E536" s="111"/>
      <c r="F536" s="111"/>
      <c r="G536" s="111"/>
      <c r="H536" s="111"/>
      <c r="I536" s="10"/>
      <c r="J536" s="10"/>
    </row>
    <row r="537" s="58" customFormat="true" ht="26.1" hidden="false" customHeight="true" outlineLevel="0" collapsed="false">
      <c r="A537" s="161"/>
      <c r="B537" s="161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55"/>
      <c r="R537" s="55"/>
    </row>
    <row r="538" s="10" customFormat="true" ht="26.1" hidden="false" customHeight="true" outlineLevel="0" collapsed="false">
      <c r="A538" s="161"/>
      <c r="B538" s="162"/>
      <c r="K538" s="55"/>
      <c r="L538" s="55"/>
      <c r="M538" s="55"/>
      <c r="N538" s="55"/>
      <c r="O538" s="55"/>
      <c r="P538" s="55"/>
    </row>
    <row r="539" s="10" customFormat="true" ht="30.75" hidden="false" customHeight="true" outlineLevel="0" collapsed="false">
      <c r="A539" s="161"/>
      <c r="B539" s="161"/>
    </row>
    <row r="540" s="55" customFormat="true" ht="26.1" hidden="false" customHeight="true" outlineLevel="0" collapsed="false">
      <c r="A540" s="161"/>
      <c r="B540" s="162"/>
      <c r="C540" s="10"/>
      <c r="D540" s="10"/>
      <c r="E540" s="10"/>
      <c r="F540" s="10"/>
      <c r="G540" s="10"/>
      <c r="H540" s="10"/>
      <c r="I540" s="10"/>
      <c r="J540" s="10"/>
      <c r="Q540" s="10"/>
      <c r="R540" s="10"/>
    </row>
    <row r="541" s="10" customFormat="true" ht="26.1" hidden="false" customHeight="true" outlineLevel="0" collapsed="false">
      <c r="A541" s="161"/>
      <c r="B541" s="161"/>
    </row>
    <row r="542" s="55" customFormat="true" ht="26.1" hidden="false" customHeight="true" outlineLevel="0" collapsed="false">
      <c r="A542" s="161"/>
      <c r="B542" s="162"/>
      <c r="C542" s="10"/>
      <c r="D542" s="10"/>
      <c r="E542" s="10"/>
      <c r="F542" s="10"/>
      <c r="G542" s="10"/>
      <c r="H542" s="10"/>
      <c r="I542" s="10"/>
      <c r="J542" s="10"/>
      <c r="Q542" s="10"/>
      <c r="R542" s="10"/>
    </row>
    <row r="543" s="55" customFormat="true" ht="26.1" hidden="false" customHeight="true" outlineLevel="0" collapsed="false">
      <c r="A543" s="161"/>
      <c r="B543" s="161"/>
      <c r="C543" s="10"/>
      <c r="D543" s="10"/>
      <c r="E543" s="10"/>
      <c r="F543" s="10"/>
      <c r="G543" s="10"/>
      <c r="H543" s="10"/>
      <c r="I543" s="10"/>
      <c r="J543" s="10"/>
      <c r="K543" s="206" t="e">
        <f aca="false">#REF!</f>
        <v>#REF!</v>
      </c>
      <c r="L543" s="58"/>
      <c r="M543" s="58"/>
      <c r="N543" s="58"/>
      <c r="O543" s="58"/>
      <c r="P543" s="58"/>
      <c r="Q543" s="10"/>
      <c r="R543" s="10"/>
    </row>
    <row r="544" s="10" customFormat="true" ht="26.1" hidden="false" customHeight="true" outlineLevel="0" collapsed="false">
      <c r="A544" s="161"/>
      <c r="B544" s="162"/>
      <c r="K544" s="55"/>
      <c r="L544" s="55"/>
      <c r="M544" s="55"/>
      <c r="N544" s="55"/>
      <c r="O544" s="55"/>
      <c r="P544" s="55"/>
      <c r="Q544" s="55"/>
      <c r="R544" s="55"/>
    </row>
    <row r="545" s="10" customFormat="true" ht="28.5" hidden="false" customHeight="true" outlineLevel="0" collapsed="false">
      <c r="A545" s="161"/>
      <c r="B545" s="161"/>
      <c r="Q545" s="55"/>
      <c r="R545" s="55"/>
    </row>
    <row r="546" s="10" customFormat="true" ht="28.5" hidden="false" customHeight="true" outlineLevel="0" collapsed="false">
      <c r="A546" s="161"/>
      <c r="B546" s="162"/>
      <c r="K546" s="55"/>
      <c r="L546" s="55"/>
      <c r="M546" s="55"/>
      <c r="N546" s="55"/>
      <c r="O546" s="55"/>
      <c r="P546" s="55"/>
      <c r="Q546" s="55"/>
      <c r="R546" s="55"/>
    </row>
    <row r="547" s="73" customFormat="true" ht="34.5" hidden="false" customHeight="true" outlineLevel="0" collapsed="false">
      <c r="A547" s="161"/>
      <c r="B547" s="162"/>
      <c r="C547" s="10"/>
      <c r="D547" s="10"/>
      <c r="E547" s="10"/>
      <c r="F547" s="10"/>
      <c r="G547" s="10"/>
      <c r="H547" s="10"/>
      <c r="I547" s="10"/>
      <c r="J547" s="10"/>
      <c r="K547" s="55"/>
      <c r="L547" s="55"/>
      <c r="M547" s="55"/>
      <c r="N547" s="55"/>
      <c r="O547" s="55"/>
      <c r="P547" s="55"/>
      <c r="Q547" s="55"/>
      <c r="R547" s="55"/>
    </row>
    <row r="548" s="55" customFormat="true" ht="26.1" hidden="false" customHeight="true" outlineLevel="0" collapsed="false">
      <c r="A548" s="161"/>
      <c r="B548" s="162"/>
      <c r="C548" s="10"/>
      <c r="D548" s="10"/>
      <c r="E548" s="10"/>
      <c r="F548" s="10"/>
      <c r="G548" s="10"/>
      <c r="H548" s="10"/>
      <c r="I548" s="10"/>
      <c r="J548" s="10"/>
    </row>
    <row r="549" s="10" customFormat="true" ht="26.1" hidden="false" customHeight="true" outlineLevel="0" collapsed="false">
      <c r="A549" s="161"/>
      <c r="B549" s="161"/>
    </row>
    <row r="550" s="10" customFormat="true" ht="26.1" hidden="false" customHeight="true" outlineLevel="0" collapsed="false">
      <c r="A550" s="161"/>
      <c r="B550" s="162"/>
      <c r="K550" s="55"/>
      <c r="L550" s="55"/>
      <c r="M550" s="55"/>
      <c r="N550" s="55"/>
      <c r="O550" s="55"/>
      <c r="P550" s="55"/>
      <c r="Q550" s="55"/>
      <c r="R550" s="55"/>
    </row>
    <row r="551" s="160" customFormat="true" ht="26.1" hidden="false" customHeight="true" outlineLevel="0" collapsed="false">
      <c r="A551" s="161"/>
      <c r="B551" s="162"/>
      <c r="C551" s="10"/>
      <c r="D551" s="10"/>
      <c r="E551" s="10"/>
      <c r="F551" s="10"/>
      <c r="G551" s="10"/>
      <c r="H551" s="10"/>
      <c r="I551" s="10"/>
      <c r="J551" s="10"/>
      <c r="K551" s="55"/>
      <c r="L551" s="55"/>
      <c r="M551" s="55"/>
      <c r="N551" s="55"/>
      <c r="O551" s="55"/>
      <c r="P551" s="55"/>
      <c r="Q551" s="55"/>
      <c r="R551" s="55"/>
    </row>
    <row r="552" s="55" customFormat="true" ht="26.1" hidden="false" customHeight="true" outlineLevel="0" collapsed="false">
      <c r="A552" s="161"/>
      <c r="B552" s="162"/>
      <c r="C552" s="10"/>
      <c r="D552" s="10"/>
      <c r="E552" s="10"/>
      <c r="F552" s="10"/>
      <c r="G552" s="10"/>
      <c r="H552" s="10"/>
      <c r="I552" s="10"/>
      <c r="J552" s="10"/>
    </row>
    <row r="553" s="55" customFormat="true" ht="26.1" hidden="false" customHeight="true" outlineLevel="0" collapsed="false">
      <c r="A553" s="161"/>
      <c r="B553" s="161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</row>
    <row r="554" s="10" customFormat="true" ht="26.1" hidden="false" customHeight="true" outlineLevel="0" collapsed="false">
      <c r="A554" s="161"/>
      <c r="B554" s="162"/>
      <c r="K554" s="55"/>
      <c r="L554" s="55"/>
      <c r="M554" s="55"/>
      <c r="N554" s="55"/>
      <c r="O554" s="55"/>
      <c r="P554" s="55"/>
      <c r="Q554" s="55"/>
      <c r="R554" s="55"/>
    </row>
    <row r="555" s="55" customFormat="true" ht="26.1" hidden="false" customHeight="true" outlineLevel="0" collapsed="false">
      <c r="A555" s="161"/>
      <c r="B555" s="162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</row>
    <row r="556" s="10" customFormat="true" ht="26.1" hidden="false" customHeight="true" outlineLevel="0" collapsed="false">
      <c r="A556" s="161"/>
      <c r="B556" s="162"/>
      <c r="Q556" s="55"/>
      <c r="R556" s="55"/>
    </row>
    <row r="557" s="55" customFormat="true" ht="31.5" hidden="false" customHeight="true" outlineLevel="0" collapsed="false">
      <c r="A557" s="161"/>
      <c r="B557" s="161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</row>
    <row r="558" s="55" customFormat="true" ht="26.1" hidden="false" customHeight="true" outlineLevel="0" collapsed="false">
      <c r="A558" s="161"/>
      <c r="B558" s="162"/>
      <c r="C558" s="10"/>
      <c r="D558" s="10"/>
      <c r="E558" s="10"/>
      <c r="F558" s="10"/>
      <c r="G558" s="10"/>
      <c r="H558" s="10"/>
      <c r="I558" s="111"/>
      <c r="J558" s="111"/>
      <c r="K558" s="73"/>
      <c r="L558" s="73"/>
      <c r="M558" s="73"/>
      <c r="N558" s="73"/>
      <c r="O558" s="73"/>
      <c r="P558" s="73"/>
    </row>
    <row r="559" s="10" customFormat="true" ht="26.1" hidden="false" customHeight="true" outlineLevel="0" collapsed="false">
      <c r="A559" s="161"/>
      <c r="B559" s="161"/>
      <c r="K559" s="55"/>
      <c r="L559" s="55"/>
      <c r="M559" s="55"/>
      <c r="N559" s="55"/>
      <c r="O559" s="55"/>
      <c r="P559" s="55"/>
    </row>
    <row r="560" s="55" customFormat="true" ht="26.1" hidden="false" customHeight="true" outlineLevel="0" collapsed="false">
      <c r="A560" s="161"/>
      <c r="B560" s="161"/>
      <c r="C560" s="10"/>
      <c r="D560" s="10"/>
      <c r="E560" s="10"/>
      <c r="F560" s="10"/>
      <c r="G560" s="10"/>
      <c r="H560" s="10"/>
      <c r="I560" s="10"/>
      <c r="J560" s="10"/>
      <c r="Q560" s="10"/>
      <c r="R560" s="10"/>
    </row>
    <row r="561" s="10" customFormat="true" ht="26.1" hidden="false" customHeight="true" outlineLevel="0" collapsed="false">
      <c r="A561" s="161"/>
      <c r="B561" s="161"/>
      <c r="K561" s="55"/>
      <c r="L561" s="55"/>
      <c r="M561" s="55"/>
      <c r="N561" s="55"/>
      <c r="O561" s="55"/>
      <c r="P561" s="55"/>
    </row>
    <row r="562" s="55" customFormat="true" ht="26.1" hidden="false" customHeight="true" outlineLevel="0" collapsed="false">
      <c r="A562" s="185"/>
      <c r="B562" s="186"/>
      <c r="C562" s="111"/>
      <c r="D562" s="111"/>
      <c r="E562" s="111"/>
      <c r="F562" s="111"/>
      <c r="G562" s="111"/>
      <c r="H562" s="111"/>
      <c r="I562" s="10"/>
      <c r="J562" s="10"/>
    </row>
    <row r="563" s="55" customFormat="true" ht="26.1" hidden="false" customHeight="true" outlineLevel="0" collapsed="false">
      <c r="A563" s="161"/>
      <c r="B563" s="162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</row>
    <row r="564" s="10" customFormat="true" ht="26.1" hidden="false" customHeight="true" outlineLevel="0" collapsed="false">
      <c r="A564" s="161"/>
      <c r="B564" s="162"/>
      <c r="K564" s="55"/>
      <c r="L564" s="55"/>
      <c r="M564" s="55"/>
      <c r="N564" s="55"/>
      <c r="O564" s="55"/>
      <c r="P564" s="55"/>
      <c r="Q564" s="55"/>
      <c r="R564" s="55"/>
    </row>
    <row r="565" s="55" customFormat="true" ht="40.5" hidden="false" customHeight="true" outlineLevel="0" collapsed="false">
      <c r="A565" s="161"/>
      <c r="B565" s="162"/>
      <c r="C565" s="10"/>
      <c r="D565" s="10"/>
      <c r="E565" s="10"/>
      <c r="F565" s="10"/>
      <c r="G565" s="10"/>
      <c r="H565" s="10"/>
      <c r="I565" s="10"/>
      <c r="J565" s="10"/>
      <c r="K565" s="160"/>
      <c r="L565" s="160"/>
      <c r="M565" s="160"/>
      <c r="N565" s="160"/>
      <c r="O565" s="160"/>
      <c r="P565" s="160"/>
    </row>
    <row r="566" s="10" customFormat="true" ht="40.5" hidden="false" customHeight="true" outlineLevel="0" collapsed="false">
      <c r="A566" s="161"/>
      <c r="B566" s="162"/>
      <c r="K566" s="55"/>
      <c r="L566" s="55"/>
      <c r="M566" s="55"/>
      <c r="N566" s="55"/>
      <c r="O566" s="55"/>
      <c r="P566" s="55"/>
      <c r="Q566" s="55"/>
      <c r="R566" s="55"/>
    </row>
    <row r="567" s="10" customFormat="true" ht="26.1" hidden="false" customHeight="true" outlineLevel="0" collapsed="false">
      <c r="A567" s="161"/>
      <c r="B567" s="161"/>
      <c r="K567" s="55"/>
      <c r="L567" s="55"/>
      <c r="M567" s="55"/>
      <c r="N567" s="55"/>
      <c r="O567" s="55"/>
      <c r="P567" s="55"/>
    </row>
    <row r="568" s="55" customFormat="true" ht="26.1" hidden="false" customHeight="true" outlineLevel="0" collapsed="false">
      <c r="A568" s="161"/>
      <c r="B568" s="162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</row>
    <row r="569" s="55" customFormat="true" ht="26.1" hidden="false" customHeight="true" outlineLevel="0" collapsed="false">
      <c r="A569" s="161"/>
      <c r="B569" s="161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</row>
    <row r="570" s="10" customFormat="true" ht="26.1" hidden="false" customHeight="true" outlineLevel="0" collapsed="false">
      <c r="A570" s="161"/>
      <c r="B570" s="162"/>
      <c r="Q570" s="55"/>
      <c r="R570" s="55"/>
    </row>
    <row r="571" s="55" customFormat="true" ht="26.1" hidden="false" customHeight="true" outlineLevel="0" collapsed="false">
      <c r="A571" s="161"/>
      <c r="B571" s="162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</row>
    <row r="572" s="55" customFormat="true" ht="26.1" hidden="false" customHeight="true" outlineLevel="0" collapsed="false">
      <c r="A572" s="161"/>
      <c r="B572" s="161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</row>
    <row r="573" s="55" customFormat="true" ht="26.1" hidden="false" customHeight="true" outlineLevel="0" collapsed="false">
      <c r="A573" s="161"/>
      <c r="B573" s="161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</row>
    <row r="574" s="111" customFormat="true" ht="26.1" hidden="false" customHeight="true" outlineLevel="0" collapsed="false">
      <c r="A574" s="161"/>
      <c r="B574" s="161"/>
      <c r="C574" s="10"/>
      <c r="D574" s="10"/>
      <c r="E574" s="10"/>
      <c r="F574" s="10"/>
      <c r="G574" s="10"/>
      <c r="H574" s="10"/>
      <c r="I574" s="10"/>
      <c r="J574" s="10"/>
      <c r="K574" s="55"/>
      <c r="L574" s="55"/>
      <c r="M574" s="55"/>
      <c r="N574" s="55"/>
      <c r="O574" s="55"/>
      <c r="P574" s="55"/>
      <c r="Q574" s="10"/>
      <c r="R574" s="10"/>
    </row>
    <row r="575" s="55" customFormat="true" ht="26.1" hidden="false" customHeight="true" outlineLevel="0" collapsed="false">
      <c r="A575" s="161"/>
      <c r="B575" s="161"/>
      <c r="C575" s="10"/>
      <c r="D575" s="10"/>
      <c r="E575" s="10"/>
      <c r="F575" s="10"/>
      <c r="G575" s="10"/>
      <c r="H575" s="10"/>
      <c r="I575" s="10"/>
      <c r="J575" s="10"/>
      <c r="Q575" s="10"/>
      <c r="R575" s="10"/>
    </row>
    <row r="576" s="10" customFormat="true" ht="26.1" hidden="false" customHeight="true" outlineLevel="0" collapsed="false">
      <c r="A576" s="161"/>
      <c r="B576" s="161"/>
      <c r="K576" s="55"/>
      <c r="L576" s="55"/>
      <c r="M576" s="55"/>
      <c r="N576" s="55"/>
      <c r="O576" s="55"/>
      <c r="P576" s="55"/>
      <c r="Q576" s="55"/>
      <c r="R576" s="55"/>
    </row>
    <row r="577" s="10" customFormat="true" ht="26.1" hidden="false" customHeight="true" outlineLevel="0" collapsed="false">
      <c r="A577" s="161"/>
      <c r="B577" s="161"/>
      <c r="K577" s="55"/>
      <c r="L577" s="55"/>
      <c r="M577" s="55"/>
      <c r="N577" s="55"/>
      <c r="O577" s="55"/>
      <c r="P577" s="55"/>
    </row>
    <row r="578" s="55" customFormat="true" ht="26.1" hidden="false" customHeight="true" outlineLevel="0" collapsed="false">
      <c r="A578" s="161"/>
      <c r="B578" s="162"/>
      <c r="C578" s="10"/>
      <c r="D578" s="10"/>
      <c r="E578" s="10"/>
      <c r="F578" s="10"/>
      <c r="G578" s="10"/>
      <c r="H578" s="10"/>
      <c r="I578" s="111"/>
      <c r="J578" s="111"/>
      <c r="K578" s="73"/>
      <c r="L578" s="73"/>
    </row>
    <row r="579" s="55" customFormat="true" ht="26.1" hidden="false" customHeight="true" outlineLevel="0" collapsed="false">
      <c r="A579" s="161"/>
      <c r="B579" s="162"/>
      <c r="C579" s="10"/>
      <c r="D579" s="10"/>
      <c r="E579" s="10"/>
      <c r="F579" s="10"/>
      <c r="G579" s="10"/>
      <c r="H579" s="10"/>
      <c r="I579" s="111"/>
      <c r="J579" s="111"/>
      <c r="K579" s="111"/>
      <c r="L579" s="111"/>
      <c r="M579" s="10"/>
      <c r="N579" s="10"/>
      <c r="O579" s="10"/>
      <c r="P579" s="10"/>
    </row>
    <row r="580" s="55" customFormat="true" ht="26.1" hidden="false" customHeight="true" outlineLevel="0" collapsed="false">
      <c r="A580" s="161"/>
      <c r="B580" s="162"/>
      <c r="C580" s="10"/>
      <c r="D580" s="10"/>
      <c r="E580" s="10"/>
      <c r="F580" s="10"/>
      <c r="G580" s="10"/>
      <c r="H580" s="10"/>
      <c r="I580" s="111"/>
      <c r="J580" s="111"/>
      <c r="K580" s="73"/>
      <c r="L580" s="73"/>
    </row>
    <row r="581" s="55" customFormat="true" ht="26.1" hidden="false" customHeight="true" outlineLevel="0" collapsed="false">
      <c r="A581" s="161"/>
      <c r="B581" s="162"/>
      <c r="C581" s="10"/>
      <c r="D581" s="10"/>
      <c r="E581" s="10"/>
      <c r="F581" s="10"/>
      <c r="G581" s="10"/>
      <c r="H581" s="10"/>
      <c r="I581" s="111"/>
      <c r="J581" s="111"/>
      <c r="K581" s="73"/>
      <c r="L581" s="73"/>
    </row>
    <row r="582" s="55" customFormat="true" ht="26.1" hidden="false" customHeight="true" outlineLevel="0" collapsed="false">
      <c r="A582" s="185"/>
      <c r="B582" s="186"/>
      <c r="C582" s="111"/>
      <c r="D582" s="111"/>
      <c r="E582" s="111"/>
      <c r="F582" s="111"/>
      <c r="G582" s="111"/>
      <c r="H582" s="111"/>
      <c r="I582" s="10"/>
      <c r="J582" s="10"/>
      <c r="Q582" s="10"/>
      <c r="R582" s="10"/>
    </row>
    <row r="583" s="55" customFormat="true" ht="26.1" hidden="false" customHeight="true" outlineLevel="0" collapsed="false">
      <c r="A583" s="185"/>
      <c r="B583" s="185"/>
      <c r="C583" s="111"/>
      <c r="D583" s="111"/>
      <c r="E583" s="111"/>
      <c r="F583" s="111"/>
      <c r="G583" s="111"/>
      <c r="H583" s="111"/>
      <c r="I583" s="10"/>
      <c r="J583" s="10"/>
      <c r="K583" s="10"/>
      <c r="L583" s="10"/>
      <c r="M583" s="10"/>
      <c r="N583" s="10"/>
      <c r="O583" s="10"/>
      <c r="P583" s="10"/>
    </row>
    <row r="584" s="55" customFormat="true" ht="26.1" hidden="false" customHeight="true" outlineLevel="0" collapsed="false">
      <c r="A584" s="185"/>
      <c r="B584" s="186"/>
      <c r="C584" s="111"/>
      <c r="D584" s="111"/>
      <c r="E584" s="111"/>
      <c r="F584" s="111"/>
      <c r="G584" s="111"/>
      <c r="H584" s="111"/>
      <c r="I584" s="10"/>
      <c r="J584" s="10"/>
      <c r="Q584" s="10"/>
      <c r="R584" s="10"/>
    </row>
    <row r="585" s="10" customFormat="true" ht="26.1" hidden="false" customHeight="true" outlineLevel="0" collapsed="false">
      <c r="A585" s="185"/>
      <c r="B585" s="186"/>
      <c r="C585" s="111"/>
      <c r="D585" s="111"/>
      <c r="E585" s="111"/>
      <c r="F585" s="111"/>
      <c r="G585" s="111"/>
      <c r="H585" s="111"/>
      <c r="K585" s="55"/>
      <c r="L585" s="55"/>
      <c r="M585" s="55"/>
      <c r="N585" s="55"/>
      <c r="O585" s="55"/>
      <c r="P585" s="55"/>
    </row>
    <row r="586" s="55" customFormat="true" ht="26.1" hidden="false" customHeight="true" outlineLevel="0" collapsed="false">
      <c r="A586" s="161"/>
      <c r="B586" s="162"/>
      <c r="C586" s="10"/>
      <c r="D586" s="10"/>
      <c r="E586" s="10"/>
      <c r="F586" s="10"/>
      <c r="G586" s="10"/>
      <c r="H586" s="10"/>
      <c r="I586" s="10"/>
      <c r="J586" s="10"/>
    </row>
    <row r="587" s="55" customFormat="true" ht="26.1" hidden="false" customHeight="true" outlineLevel="0" collapsed="false">
      <c r="A587" s="161"/>
      <c r="B587" s="161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96"/>
      <c r="R587" s="207"/>
    </row>
    <row r="588" s="55" customFormat="true" ht="26.1" hidden="false" customHeight="true" outlineLevel="0" collapsed="false">
      <c r="A588" s="161"/>
      <c r="B588" s="162"/>
      <c r="C588" s="10"/>
      <c r="D588" s="10"/>
      <c r="E588" s="10"/>
      <c r="F588" s="10"/>
      <c r="G588" s="10"/>
      <c r="H588" s="10"/>
      <c r="I588" s="10"/>
      <c r="J588" s="10"/>
      <c r="Q588" s="199"/>
      <c r="R588" s="199"/>
    </row>
    <row r="589" s="10" customFormat="true" ht="26.1" hidden="false" customHeight="true" outlineLevel="0" collapsed="false">
      <c r="A589" s="161"/>
      <c r="B589" s="162"/>
      <c r="Q589" s="208"/>
      <c r="R589" s="209"/>
    </row>
    <row r="590" s="55" customFormat="true" ht="26.1" hidden="false" customHeight="true" outlineLevel="0" collapsed="false">
      <c r="A590" s="161"/>
      <c r="B590" s="162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208"/>
      <c r="R590" s="209"/>
    </row>
    <row r="591" s="10" customFormat="true" ht="26.1" hidden="false" customHeight="true" outlineLevel="0" collapsed="false">
      <c r="A591" s="161"/>
      <c r="B591" s="161"/>
      <c r="Q591" s="208"/>
      <c r="R591" s="209"/>
    </row>
    <row r="592" s="55" customFormat="true" ht="59.25" hidden="false" customHeight="true" outlineLevel="0" collapsed="false">
      <c r="A592" s="161"/>
      <c r="B592" s="162"/>
      <c r="C592" s="10"/>
      <c r="D592" s="10"/>
      <c r="E592" s="10"/>
      <c r="F592" s="10"/>
      <c r="G592" s="10"/>
      <c r="H592" s="10"/>
      <c r="I592" s="10"/>
      <c r="J592" s="10"/>
      <c r="Q592" s="210"/>
      <c r="R592" s="211"/>
    </row>
    <row r="593" s="55" customFormat="true" ht="33.75" hidden="false" customHeight="true" outlineLevel="0" collapsed="false">
      <c r="A593" s="212"/>
      <c r="B593" s="212"/>
      <c r="C593" s="10"/>
      <c r="D593" s="10"/>
      <c r="E593" s="10"/>
      <c r="F593" s="10"/>
      <c r="G593" s="10"/>
      <c r="H593" s="10"/>
      <c r="I593" s="213"/>
      <c r="J593" s="213"/>
      <c r="K593" s="213"/>
      <c r="L593" s="213"/>
      <c r="M593" s="213"/>
      <c r="N593" s="213"/>
      <c r="O593" s="10"/>
      <c r="P593" s="10"/>
      <c r="Q593" s="208"/>
      <c r="R593" s="209"/>
    </row>
    <row r="594" s="10" customFormat="true" ht="26.1" hidden="false" customHeight="true" outlineLevel="0" collapsed="false">
      <c r="A594" s="161"/>
      <c r="B594" s="161"/>
      <c r="I594" s="214"/>
      <c r="J594" s="214"/>
      <c r="K594" s="215"/>
      <c r="L594" s="215"/>
      <c r="M594" s="215"/>
      <c r="N594" s="215"/>
      <c r="O594" s="55"/>
      <c r="P594" s="55"/>
      <c r="Q594" s="200"/>
      <c r="R594" s="200"/>
    </row>
    <row r="595" s="10" customFormat="true" ht="26.1" hidden="false" customHeight="true" outlineLevel="0" collapsed="false">
      <c r="A595" s="161"/>
      <c r="B595" s="161"/>
      <c r="I595" s="173"/>
      <c r="J595" s="173"/>
      <c r="K595" s="216"/>
      <c r="L595" s="216"/>
      <c r="M595" s="174"/>
      <c r="N595" s="174"/>
      <c r="O595" s="55"/>
      <c r="P595" s="55"/>
      <c r="Q595" s="199"/>
      <c r="R595" s="199"/>
    </row>
    <row r="596" s="10" customFormat="true" ht="26.1" hidden="false" customHeight="true" outlineLevel="0" collapsed="false">
      <c r="A596" s="161"/>
      <c r="B596" s="162"/>
      <c r="I596" s="173"/>
      <c r="J596" s="173"/>
      <c r="K596" s="216"/>
      <c r="L596" s="216"/>
      <c r="M596" s="174"/>
      <c r="N596" s="174"/>
      <c r="O596" s="55"/>
      <c r="P596" s="55"/>
      <c r="Q596" s="55"/>
      <c r="R596" s="55"/>
    </row>
    <row r="597" s="10" customFormat="true" ht="26.1" hidden="false" customHeight="true" outlineLevel="0" collapsed="false">
      <c r="A597" s="161"/>
      <c r="B597" s="161"/>
      <c r="C597" s="217"/>
      <c r="D597" s="217"/>
      <c r="E597" s="195"/>
      <c r="F597" s="218"/>
      <c r="G597" s="219"/>
      <c r="H597" s="213"/>
      <c r="I597" s="161"/>
      <c r="J597" s="161"/>
      <c r="K597" s="185"/>
      <c r="L597" s="185"/>
      <c r="M597" s="161"/>
      <c r="N597" s="161"/>
      <c r="Q597" s="73"/>
      <c r="R597" s="73"/>
    </row>
    <row r="598" customFormat="false" ht="26.1" hidden="false" customHeight="true" outlineLevel="0" collapsed="false">
      <c r="A598" s="161"/>
      <c r="B598" s="162"/>
      <c r="C598" s="214"/>
      <c r="D598" s="214"/>
      <c r="E598" s="214"/>
      <c r="F598" s="214"/>
      <c r="G598" s="214"/>
      <c r="H598" s="214"/>
      <c r="I598" s="158"/>
      <c r="J598" s="158"/>
      <c r="K598" s="159"/>
      <c r="L598" s="159"/>
      <c r="M598" s="159"/>
      <c r="N598" s="159"/>
      <c r="O598" s="55"/>
      <c r="P598" s="55"/>
      <c r="Q598" s="55"/>
      <c r="R598" s="55"/>
    </row>
    <row r="599" s="10" customFormat="true" ht="26.1" hidden="false" customHeight="true" outlineLevel="0" collapsed="false">
      <c r="A599" s="161"/>
      <c r="B599" s="162"/>
      <c r="C599" s="214"/>
      <c r="D599" s="214"/>
      <c r="E599" s="220"/>
      <c r="F599" s="221"/>
      <c r="G599" s="221"/>
      <c r="H599" s="173"/>
      <c r="I599" s="152"/>
      <c r="J599" s="152"/>
      <c r="K599" s="158"/>
      <c r="L599" s="158"/>
      <c r="M599" s="152"/>
      <c r="N599" s="152"/>
    </row>
    <row r="600" s="55" customFormat="true" ht="26.1" hidden="false" customHeight="true" outlineLevel="0" collapsed="false">
      <c r="A600" s="161"/>
      <c r="B600" s="162"/>
      <c r="C600" s="214"/>
      <c r="D600" s="214"/>
      <c r="E600" s="220"/>
      <c r="F600" s="221"/>
      <c r="G600" s="221"/>
      <c r="H600" s="173"/>
      <c r="I600" s="152"/>
      <c r="J600" s="152"/>
      <c r="K600" s="159"/>
      <c r="L600" s="159"/>
      <c r="M600" s="153"/>
      <c r="N600" s="153"/>
    </row>
    <row r="601" s="55" customFormat="true" ht="26.1" hidden="false" customHeight="true" outlineLevel="0" collapsed="false">
      <c r="A601" s="161"/>
      <c r="B601" s="161"/>
      <c r="C601" s="214"/>
      <c r="D601" s="214"/>
      <c r="E601" s="222"/>
      <c r="F601" s="221"/>
      <c r="G601" s="221"/>
      <c r="H601" s="161"/>
      <c r="I601" s="158"/>
      <c r="J601" s="158"/>
      <c r="K601" s="159"/>
      <c r="L601" s="159"/>
      <c r="M601" s="159"/>
      <c r="N601" s="159"/>
      <c r="Q601" s="10"/>
      <c r="R601" s="10"/>
    </row>
    <row r="602" s="55" customFormat="true" ht="26.1" hidden="false" customHeight="true" outlineLevel="0" collapsed="false">
      <c r="A602" s="161"/>
      <c r="B602" s="162"/>
      <c r="C602" s="211"/>
      <c r="D602" s="211"/>
      <c r="E602" s="223"/>
      <c r="F602" s="221"/>
      <c r="G602" s="221"/>
      <c r="H602" s="158"/>
      <c r="I602" s="152"/>
      <c r="J602" s="152"/>
      <c r="K602" s="159"/>
      <c r="L602" s="159"/>
      <c r="M602" s="153"/>
      <c r="N602" s="153"/>
      <c r="Q602" s="10"/>
      <c r="R602" s="10"/>
    </row>
    <row r="603" s="55" customFormat="true" ht="26.1" hidden="false" customHeight="true" outlineLevel="0" collapsed="false">
      <c r="A603" s="161"/>
      <c r="B603" s="161"/>
      <c r="C603" s="211"/>
      <c r="D603" s="211"/>
      <c r="E603" s="223"/>
      <c r="F603" s="221"/>
      <c r="G603" s="221"/>
      <c r="H603" s="152"/>
      <c r="I603" s="10"/>
      <c r="J603" s="10"/>
      <c r="K603" s="10"/>
      <c r="L603" s="10"/>
      <c r="M603" s="10"/>
      <c r="N603" s="10"/>
      <c r="O603" s="10"/>
      <c r="P603" s="10"/>
    </row>
    <row r="604" s="55" customFormat="true" ht="26.1" hidden="false" customHeight="true" outlineLevel="0" collapsed="false">
      <c r="A604" s="161"/>
      <c r="B604" s="162"/>
      <c r="C604" s="214"/>
      <c r="D604" s="214"/>
      <c r="E604" s="220"/>
      <c r="F604" s="224"/>
      <c r="G604" s="224"/>
      <c r="H604" s="152"/>
      <c r="I604" s="10"/>
      <c r="J604" s="10"/>
      <c r="K604" s="10"/>
      <c r="L604" s="10"/>
      <c r="M604" s="10"/>
      <c r="N604" s="10"/>
      <c r="O604" s="10"/>
      <c r="P604" s="10"/>
    </row>
    <row r="605" s="10" customFormat="true" ht="26.1" hidden="false" customHeight="true" outlineLevel="0" collapsed="false">
      <c r="A605" s="161"/>
      <c r="B605" s="162"/>
      <c r="C605" s="211"/>
      <c r="D605" s="211"/>
      <c r="E605" s="225"/>
      <c r="F605" s="224"/>
      <c r="G605" s="224"/>
      <c r="H605" s="158"/>
      <c r="Q605" s="55"/>
      <c r="R605" s="55"/>
    </row>
    <row r="606" s="55" customFormat="true" ht="26.1" hidden="false" customHeight="true" outlineLevel="0" collapsed="false">
      <c r="A606" s="161"/>
      <c r="B606" s="162"/>
      <c r="C606" s="214"/>
      <c r="D606" s="214"/>
      <c r="E606" s="222"/>
      <c r="F606" s="226"/>
      <c r="G606" s="226"/>
      <c r="H606" s="152"/>
      <c r="I606" s="10"/>
      <c r="J606" s="10"/>
    </row>
    <row r="607" s="55" customFormat="true" ht="26.1" hidden="false" customHeight="true" outlineLevel="0" collapsed="false">
      <c r="A607" s="161"/>
      <c r="B607" s="161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</row>
    <row r="608" s="55" customFormat="true" ht="26.1" hidden="false" customHeight="true" outlineLevel="0" collapsed="false">
      <c r="A608" s="161"/>
      <c r="B608" s="161"/>
      <c r="C608" s="10"/>
      <c r="D608" s="10"/>
      <c r="E608" s="10"/>
      <c r="F608" s="10"/>
      <c r="G608" s="10"/>
      <c r="H608" s="10"/>
      <c r="I608" s="10"/>
      <c r="J608" s="10"/>
    </row>
    <row r="609" s="10" customFormat="true" ht="26.1" hidden="false" customHeight="true" outlineLevel="0" collapsed="false">
      <c r="A609" s="161"/>
      <c r="B609" s="161"/>
      <c r="K609" s="55"/>
      <c r="L609" s="55"/>
      <c r="M609" s="55"/>
      <c r="N609" s="55"/>
      <c r="O609" s="55"/>
      <c r="P609" s="55"/>
      <c r="Q609" s="58"/>
      <c r="R609" s="58"/>
    </row>
    <row r="610" s="55" customFormat="true" ht="26.1" hidden="false" customHeight="true" outlineLevel="0" collapsed="false">
      <c r="A610" s="161"/>
      <c r="B610" s="162"/>
      <c r="C610" s="10"/>
      <c r="D610" s="10"/>
      <c r="E610" s="10"/>
      <c r="F610" s="10"/>
      <c r="G610" s="10"/>
      <c r="H610" s="10"/>
      <c r="I610" s="10"/>
      <c r="J610" s="10"/>
    </row>
    <row r="611" s="55" customFormat="true" ht="26.1" hidden="false" customHeight="true" outlineLevel="0" collapsed="false">
      <c r="A611" s="161"/>
      <c r="B611" s="161"/>
      <c r="C611" s="10"/>
      <c r="D611" s="10"/>
      <c r="E611" s="10"/>
      <c r="F611" s="10"/>
      <c r="G611" s="10"/>
      <c r="H611" s="10"/>
      <c r="I611" s="10"/>
      <c r="J611" s="10"/>
    </row>
    <row r="612" s="55" customFormat="true" ht="26.1" hidden="false" customHeight="true" outlineLevel="0" collapsed="false">
      <c r="A612" s="161"/>
      <c r="B612" s="162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</row>
    <row r="613" s="55" customFormat="true" ht="26.1" hidden="false" customHeight="true" outlineLevel="0" collapsed="false">
      <c r="A613" s="161"/>
      <c r="B613" s="162"/>
      <c r="C613" s="10"/>
      <c r="D613" s="10"/>
      <c r="E613" s="10"/>
      <c r="F613" s="10"/>
      <c r="G613" s="10"/>
      <c r="H613" s="10"/>
      <c r="I613" s="10"/>
      <c r="J613" s="10"/>
      <c r="Q613" s="10"/>
      <c r="R613" s="10"/>
    </row>
    <row r="614" s="55" customFormat="true" ht="26.1" hidden="false" customHeight="true" outlineLevel="0" collapsed="false">
      <c r="A614" s="161"/>
      <c r="B614" s="162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</row>
    <row r="615" s="10" customFormat="true" ht="26.1" hidden="false" customHeight="true" outlineLevel="0" collapsed="false">
      <c r="A615" s="161"/>
      <c r="B615" s="162"/>
    </row>
    <row r="616" s="10" customFormat="true" ht="30.75" hidden="false" customHeight="true" outlineLevel="0" collapsed="false">
      <c r="A616" s="152"/>
      <c r="B616" s="152"/>
      <c r="K616" s="55"/>
      <c r="L616" s="55"/>
      <c r="M616" s="55"/>
      <c r="N616" s="55"/>
      <c r="O616" s="55"/>
      <c r="P616" s="55"/>
    </row>
    <row r="617" s="55" customFormat="true" ht="26.1" hidden="false" customHeight="true" outlineLevel="0" collapsed="false">
      <c r="A617" s="152"/>
      <c r="B617" s="153"/>
      <c r="C617" s="10"/>
      <c r="D617" s="10"/>
      <c r="E617" s="10"/>
      <c r="F617" s="10"/>
      <c r="G617" s="10"/>
      <c r="H617" s="10"/>
      <c r="I617" s="10"/>
      <c r="J617" s="10"/>
      <c r="K617" s="227"/>
      <c r="L617" s="227"/>
      <c r="M617" s="227"/>
      <c r="N617" s="197"/>
      <c r="O617" s="196"/>
      <c r="P617" s="196"/>
      <c r="Q617" s="160"/>
      <c r="R617" s="160"/>
    </row>
    <row r="618" s="10" customFormat="true" ht="26.1" hidden="false" customHeight="true" outlineLevel="0" collapsed="false">
      <c r="A618" s="183"/>
      <c r="B618" s="183"/>
      <c r="K618" s="228"/>
      <c r="L618" s="229"/>
      <c r="M618" s="229"/>
      <c r="N618" s="199"/>
      <c r="O618" s="199"/>
      <c r="P618" s="199"/>
    </row>
    <row r="619" s="55" customFormat="true" ht="26.1" hidden="false" customHeight="true" outlineLevel="0" collapsed="false">
      <c r="A619" s="183"/>
      <c r="B619" s="183"/>
      <c r="C619" s="10"/>
      <c r="D619" s="10"/>
      <c r="E619" s="10"/>
      <c r="F619" s="10"/>
      <c r="G619" s="10"/>
      <c r="H619" s="10"/>
      <c r="I619" s="10"/>
      <c r="J619" s="10"/>
      <c r="K619" s="228"/>
      <c r="L619" s="229"/>
      <c r="M619" s="229"/>
      <c r="N619" s="199"/>
      <c r="O619" s="199"/>
      <c r="P619" s="208"/>
    </row>
    <row r="620" s="10" customFormat="true" ht="26.1" hidden="false" customHeight="true" outlineLevel="0" collapsed="false">
      <c r="A620" s="187"/>
      <c r="B620" s="188"/>
      <c r="K620" s="228"/>
      <c r="L620" s="229"/>
      <c r="M620" s="229"/>
      <c r="N620" s="199"/>
      <c r="O620" s="199"/>
      <c r="P620" s="208"/>
      <c r="Q620" s="55"/>
      <c r="R620" s="55"/>
    </row>
    <row r="621" s="55" customFormat="true" ht="26.1" hidden="false" customHeight="true" outlineLevel="0" collapsed="false">
      <c r="A621" s="187"/>
      <c r="B621" s="188"/>
      <c r="C621" s="10"/>
      <c r="D621" s="10"/>
      <c r="E621" s="10"/>
      <c r="F621" s="10"/>
      <c r="G621" s="10"/>
      <c r="H621" s="10"/>
      <c r="I621" s="10"/>
      <c r="J621" s="10"/>
      <c r="K621" s="228"/>
      <c r="L621" s="229"/>
      <c r="M621" s="229"/>
      <c r="N621" s="199"/>
      <c r="O621" s="199"/>
      <c r="P621" s="208"/>
    </row>
    <row r="622" s="111" customFormat="true" ht="32.25" hidden="false" customHeight="true" outlineLevel="0" collapsed="false">
      <c r="A622" s="161"/>
      <c r="B622" s="162"/>
      <c r="C622" s="10"/>
      <c r="D622" s="10"/>
      <c r="E622" s="10"/>
      <c r="F622" s="10"/>
      <c r="G622" s="10"/>
      <c r="H622" s="10"/>
      <c r="I622" s="10"/>
      <c r="J622" s="10"/>
      <c r="K622" s="225"/>
      <c r="L622" s="221"/>
      <c r="M622" s="221"/>
      <c r="N622" s="200"/>
      <c r="O622" s="200"/>
      <c r="P622" s="210"/>
      <c r="Q622" s="55"/>
      <c r="R622" s="55"/>
    </row>
    <row r="623" s="55" customFormat="true" ht="26.1" hidden="false" customHeight="true" outlineLevel="0" collapsed="false">
      <c r="A623" s="161"/>
      <c r="B623" s="162"/>
      <c r="C623" s="10"/>
      <c r="D623" s="10"/>
      <c r="E623" s="10"/>
      <c r="F623" s="10"/>
      <c r="G623" s="10"/>
      <c r="H623" s="10"/>
      <c r="I623" s="10"/>
      <c r="J623" s="10"/>
      <c r="K623" s="228"/>
      <c r="L623" s="229"/>
      <c r="M623" s="229"/>
      <c r="N623" s="199"/>
      <c r="O623" s="199"/>
      <c r="P623" s="208"/>
    </row>
    <row r="624" s="55" customFormat="true" ht="31.5" hidden="false" customHeight="true" outlineLevel="0" collapsed="false">
      <c r="A624" s="161"/>
      <c r="B624" s="162"/>
      <c r="C624" s="10"/>
      <c r="D624" s="10"/>
      <c r="E624" s="10"/>
      <c r="F624" s="10"/>
      <c r="G624" s="10"/>
      <c r="H624" s="10"/>
      <c r="I624" s="10"/>
      <c r="J624" s="10"/>
      <c r="K624" s="225"/>
      <c r="L624" s="221"/>
      <c r="M624" s="221"/>
      <c r="N624" s="200"/>
      <c r="O624" s="200"/>
      <c r="P624" s="200"/>
      <c r="Q624" s="10"/>
      <c r="R624" s="10"/>
    </row>
    <row r="625" s="10" customFormat="true" ht="26.1" hidden="false" customHeight="true" outlineLevel="0" collapsed="false">
      <c r="A625" s="161"/>
      <c r="B625" s="162"/>
      <c r="K625" s="228"/>
      <c r="L625" s="229"/>
      <c r="M625" s="229"/>
      <c r="N625" s="199"/>
      <c r="O625" s="199"/>
      <c r="P625" s="199"/>
      <c r="Q625" s="55"/>
      <c r="R625" s="55"/>
    </row>
    <row r="626" s="55" customFormat="true" ht="26.1" hidden="false" customHeight="true" outlineLevel="0" collapsed="false">
      <c r="A626" s="161"/>
      <c r="B626" s="161"/>
      <c r="C626" s="10"/>
      <c r="D626" s="10"/>
      <c r="E626" s="10"/>
      <c r="F626" s="10"/>
      <c r="G626" s="10"/>
      <c r="H626" s="10"/>
      <c r="I626" s="10"/>
      <c r="J626" s="10"/>
    </row>
    <row r="627" s="55" customFormat="true" ht="26.1" hidden="false" customHeight="true" outlineLevel="0" collapsed="false">
      <c r="A627" s="161"/>
      <c r="B627" s="162"/>
      <c r="C627" s="10"/>
      <c r="D627" s="10"/>
      <c r="E627" s="10"/>
      <c r="F627" s="10"/>
      <c r="G627" s="10"/>
      <c r="H627" s="10"/>
      <c r="I627" s="10"/>
      <c r="J627" s="10"/>
      <c r="K627" s="73"/>
      <c r="L627" s="73"/>
      <c r="M627" s="73"/>
      <c r="N627" s="73"/>
      <c r="O627" s="73"/>
      <c r="P627" s="73"/>
      <c r="Q627" s="10"/>
      <c r="R627" s="10"/>
    </row>
    <row r="628" s="10" customFormat="true" ht="26.1" hidden="false" customHeight="true" outlineLevel="0" collapsed="false">
      <c r="A628" s="161"/>
      <c r="B628" s="161"/>
      <c r="K628" s="55"/>
      <c r="L628" s="55"/>
      <c r="M628" s="55"/>
      <c r="N628" s="55"/>
      <c r="O628" s="55"/>
      <c r="P628" s="55"/>
      <c r="Q628" s="55"/>
      <c r="R628" s="55"/>
    </row>
    <row r="629" s="10" customFormat="true" ht="26.1" hidden="false" customHeight="true" outlineLevel="0" collapsed="false">
      <c r="A629" s="161"/>
      <c r="B629" s="162"/>
      <c r="K629" s="8" t="e">
        <f aca="false">#REF!</f>
        <v>#REF!</v>
      </c>
      <c r="Q629" s="55"/>
      <c r="R629" s="55"/>
    </row>
    <row r="630" s="10" customFormat="true" ht="26.1" hidden="false" customHeight="true" outlineLevel="0" collapsed="false">
      <c r="A630" s="230"/>
      <c r="B630" s="231"/>
      <c r="K630" s="55"/>
      <c r="L630" s="55"/>
      <c r="M630" s="55"/>
      <c r="N630" s="55"/>
      <c r="O630" s="55"/>
      <c r="P630" s="55"/>
      <c r="Q630" s="55"/>
      <c r="R630" s="55"/>
    </row>
    <row r="631" s="55" customFormat="true" ht="26.1" hidden="false" customHeight="true" outlineLevel="0" collapsed="false">
      <c r="A631" s="230"/>
      <c r="B631" s="231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</row>
    <row r="632" s="10" customFormat="true" ht="26.1" hidden="false" customHeight="true" outlineLevel="0" collapsed="false">
      <c r="A632" s="230"/>
      <c r="B632" s="231"/>
      <c r="Q632" s="58"/>
      <c r="R632" s="58"/>
    </row>
    <row r="633" s="58" customFormat="true" ht="26.1" hidden="false" customHeight="true" outlineLevel="0" collapsed="false">
      <c r="A633" s="230"/>
      <c r="B633" s="230"/>
      <c r="C633" s="10"/>
      <c r="D633" s="10"/>
      <c r="E633" s="10"/>
      <c r="F633" s="10"/>
      <c r="G633" s="10"/>
      <c r="H633" s="10"/>
      <c r="I633" s="10"/>
      <c r="J633" s="10"/>
      <c r="K633" s="55"/>
      <c r="L633" s="55"/>
      <c r="M633" s="55"/>
      <c r="N633" s="55"/>
      <c r="O633" s="55"/>
      <c r="P633" s="55"/>
      <c r="Q633" s="10"/>
      <c r="R633" s="10"/>
    </row>
    <row r="634" s="55" customFormat="true" ht="26.1" hidden="false" customHeight="true" outlineLevel="0" collapsed="false">
      <c r="A634" s="230"/>
      <c r="B634" s="231"/>
      <c r="C634" s="10"/>
      <c r="D634" s="10"/>
      <c r="E634" s="10"/>
      <c r="F634" s="10"/>
      <c r="G634" s="10"/>
      <c r="H634" s="10"/>
      <c r="I634" s="10"/>
      <c r="J634" s="10"/>
      <c r="Q634" s="10"/>
      <c r="R634" s="10"/>
    </row>
    <row r="635" s="55" customFormat="true" ht="26.1" hidden="false" customHeight="true" outlineLevel="0" collapsed="false">
      <c r="A635" s="230"/>
      <c r="B635" s="230"/>
      <c r="C635" s="10"/>
      <c r="D635" s="10"/>
      <c r="E635" s="10"/>
      <c r="F635" s="10"/>
      <c r="G635" s="10"/>
      <c r="H635" s="10"/>
      <c r="I635" s="10"/>
      <c r="J635" s="10"/>
    </row>
    <row r="636" s="10" customFormat="true" ht="26.1" hidden="false" customHeight="true" outlineLevel="0" collapsed="false">
      <c r="A636" s="230"/>
      <c r="B636" s="230"/>
      <c r="K636" s="55"/>
      <c r="L636" s="55"/>
      <c r="M636" s="55"/>
      <c r="N636" s="55"/>
      <c r="O636" s="55"/>
      <c r="P636" s="55"/>
    </row>
    <row r="637" s="10" customFormat="true" ht="31.5" hidden="false" customHeight="true" outlineLevel="0" collapsed="false">
      <c r="A637" s="230"/>
      <c r="B637" s="231"/>
      <c r="Q637" s="55"/>
      <c r="R637" s="55"/>
    </row>
    <row r="638" s="10" customFormat="true" ht="30.75" hidden="false" customHeight="true" outlineLevel="0" collapsed="false">
      <c r="A638" s="230"/>
      <c r="B638" s="231"/>
      <c r="K638" s="55"/>
      <c r="L638" s="55"/>
      <c r="M638" s="55"/>
      <c r="N638" s="55"/>
      <c r="O638" s="55"/>
      <c r="P638" s="55"/>
      <c r="Q638" s="55"/>
      <c r="R638" s="55"/>
    </row>
    <row r="639" s="55" customFormat="true" ht="30.75" hidden="false" customHeight="true" outlineLevel="0" collapsed="false">
      <c r="A639" s="230"/>
      <c r="B639" s="231"/>
      <c r="C639" s="10"/>
      <c r="D639" s="10"/>
      <c r="E639" s="10"/>
      <c r="F639" s="10"/>
      <c r="G639" s="10"/>
      <c r="H639" s="10"/>
      <c r="I639" s="10"/>
      <c r="J639" s="10"/>
      <c r="K639" s="58"/>
      <c r="L639" s="58"/>
      <c r="M639" s="58"/>
      <c r="N639" s="58"/>
      <c r="O639" s="58"/>
      <c r="P639" s="58"/>
      <c r="Q639" s="10"/>
      <c r="R639" s="10"/>
    </row>
    <row r="640" s="55" customFormat="true" ht="26.1" hidden="false" customHeight="true" outlineLevel="0" collapsed="false">
      <c r="A640" s="230"/>
      <c r="B640" s="231"/>
      <c r="C640" s="10"/>
      <c r="D640" s="10"/>
      <c r="E640" s="10"/>
      <c r="F640" s="10"/>
      <c r="G640" s="10"/>
      <c r="H640" s="10"/>
      <c r="I640" s="10"/>
      <c r="J640" s="10"/>
      <c r="Q640" s="10"/>
      <c r="R640" s="10"/>
    </row>
    <row r="641" s="55" customFormat="true" ht="26.1" hidden="false" customHeight="true" outlineLevel="0" collapsed="false">
      <c r="A641" s="230"/>
      <c r="B641" s="230"/>
      <c r="C641" s="10"/>
      <c r="D641" s="10"/>
      <c r="E641" s="10"/>
      <c r="F641" s="10"/>
      <c r="G641" s="10"/>
      <c r="H641" s="10"/>
      <c r="I641" s="10"/>
      <c r="J641" s="10"/>
      <c r="Q641" s="10"/>
      <c r="R641" s="10"/>
    </row>
    <row r="642" s="55" customFormat="true" ht="26.1" hidden="false" customHeight="true" outlineLevel="0" collapsed="false">
      <c r="A642" s="230"/>
      <c r="B642" s="231"/>
      <c r="C642" s="10"/>
      <c r="D642" s="10"/>
      <c r="E642" s="10"/>
      <c r="F642" s="10"/>
      <c r="G642" s="10"/>
      <c r="H642" s="10"/>
      <c r="I642" s="10"/>
      <c r="J642" s="10"/>
      <c r="Q642" s="73"/>
      <c r="R642" s="73"/>
    </row>
    <row r="643" s="55" customFormat="true" ht="26.1" hidden="false" customHeight="true" outlineLevel="0" collapsed="false">
      <c r="A643" s="232"/>
      <c r="B643" s="233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</row>
    <row r="644" s="10" customFormat="true" ht="26.1" hidden="false" customHeight="true" outlineLevel="0" collapsed="false">
      <c r="A644" s="230"/>
      <c r="B644" s="231"/>
    </row>
    <row r="645" s="55" customFormat="true" ht="26.1" hidden="false" customHeight="true" outlineLevel="0" collapsed="false">
      <c r="A645" s="230"/>
      <c r="B645" s="231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</row>
    <row r="646" s="10" customFormat="true" ht="26.1" hidden="false" customHeight="true" outlineLevel="0" collapsed="false">
      <c r="A646" s="230"/>
      <c r="B646" s="231"/>
      <c r="Q646" s="160"/>
      <c r="R646" s="160"/>
    </row>
    <row r="647" s="111" customFormat="true" ht="26.1" hidden="false" customHeight="true" outlineLevel="0" collapsed="false">
      <c r="A647" s="230"/>
      <c r="B647" s="230"/>
      <c r="C647" s="10"/>
      <c r="D647" s="10"/>
      <c r="E647" s="10"/>
      <c r="F647" s="10"/>
      <c r="G647" s="10"/>
      <c r="H647" s="10"/>
      <c r="I647" s="10"/>
      <c r="J647" s="10"/>
      <c r="K647" s="160"/>
      <c r="L647" s="160"/>
      <c r="M647" s="160"/>
      <c r="N647" s="160"/>
      <c r="O647" s="160"/>
      <c r="P647" s="160"/>
      <c r="Q647" s="55"/>
      <c r="R647" s="55"/>
      <c r="S647" s="10"/>
      <c r="T647" s="10"/>
      <c r="U647" s="10"/>
      <c r="V647" s="10"/>
      <c r="W647" s="10"/>
    </row>
    <row r="648" s="10" customFormat="true" ht="26.1" hidden="false" customHeight="true" outlineLevel="0" collapsed="false">
      <c r="A648" s="230"/>
      <c r="B648" s="230"/>
      <c r="Q648" s="55"/>
      <c r="R648" s="55"/>
    </row>
    <row r="649" s="55" customFormat="true" ht="26.1" hidden="false" customHeight="true" outlineLevel="0" collapsed="false">
      <c r="A649" s="161"/>
      <c r="B649" s="161"/>
      <c r="C649" s="10"/>
      <c r="D649" s="10"/>
      <c r="E649" s="10"/>
      <c r="F649" s="10"/>
      <c r="G649" s="10"/>
      <c r="H649" s="10"/>
      <c r="I649" s="10"/>
      <c r="J649" s="10"/>
      <c r="Q649" s="10"/>
      <c r="R649" s="10"/>
    </row>
    <row r="650" s="55" customFormat="true" ht="26.1" hidden="false" customHeight="true" outlineLevel="0" collapsed="false">
      <c r="A650" s="161"/>
      <c r="B650" s="161"/>
      <c r="C650" s="10"/>
      <c r="D650" s="10"/>
      <c r="E650" s="10"/>
      <c r="F650" s="10"/>
      <c r="G650" s="10"/>
      <c r="H650" s="10"/>
      <c r="I650" s="10"/>
      <c r="J650" s="10"/>
    </row>
    <row r="651" s="55" customFormat="true" ht="43.5" hidden="false" customHeight="true" outlineLevel="0" collapsed="false">
      <c r="A651" s="161"/>
      <c r="B651" s="161"/>
      <c r="C651" s="10"/>
      <c r="D651" s="10"/>
      <c r="E651" s="10"/>
      <c r="F651" s="10"/>
      <c r="G651" s="10"/>
      <c r="H651" s="10"/>
      <c r="I651" s="10"/>
      <c r="J651" s="10"/>
      <c r="Q651" s="10"/>
      <c r="R651" s="10"/>
    </row>
    <row r="652" s="55" customFormat="true" ht="31.5" hidden="false" customHeight="true" outlineLevel="0" collapsed="false">
      <c r="A652" s="161"/>
      <c r="B652" s="161"/>
      <c r="C652" s="10"/>
      <c r="D652" s="10"/>
      <c r="E652" s="10"/>
      <c r="F652" s="10"/>
      <c r="G652" s="10"/>
      <c r="H652" s="10"/>
      <c r="I652" s="10"/>
      <c r="J652" s="10"/>
    </row>
    <row r="653" s="55" customFormat="true" ht="26.1" hidden="false" customHeight="true" outlineLevel="0" collapsed="false">
      <c r="A653" s="161"/>
      <c r="B653" s="162"/>
      <c r="C653" s="10"/>
      <c r="D653" s="10"/>
      <c r="E653" s="10"/>
      <c r="F653" s="10"/>
      <c r="G653" s="10"/>
      <c r="H653" s="10"/>
      <c r="I653" s="10"/>
      <c r="J653" s="10"/>
    </row>
    <row r="654" s="10" customFormat="true" ht="26.1" hidden="false" customHeight="true" outlineLevel="0" collapsed="false">
      <c r="A654" s="161"/>
      <c r="B654" s="162"/>
    </row>
    <row r="655" s="55" customFormat="true" ht="26.1" hidden="false" customHeight="true" outlineLevel="0" collapsed="false">
      <c r="A655" s="161"/>
      <c r="B655" s="162"/>
      <c r="C655" s="10"/>
      <c r="D655" s="10"/>
      <c r="E655" s="10"/>
      <c r="F655" s="10"/>
      <c r="G655" s="10"/>
      <c r="H655" s="10"/>
      <c r="I655" s="10"/>
      <c r="J655" s="10"/>
    </row>
    <row r="656" s="10" customFormat="true" ht="26.1" hidden="false" customHeight="true" outlineLevel="0" collapsed="false">
      <c r="A656" s="161"/>
      <c r="B656" s="162"/>
      <c r="K656" s="55"/>
      <c r="L656" s="55"/>
      <c r="M656" s="55"/>
      <c r="N656" s="55"/>
      <c r="O656" s="55"/>
      <c r="P656" s="55"/>
      <c r="S656" s="111"/>
      <c r="T656" s="111"/>
      <c r="U656" s="111"/>
      <c r="V656" s="111"/>
      <c r="W656" s="111"/>
    </row>
    <row r="657" s="55" customFormat="true" ht="33.75" hidden="false" customHeight="true" outlineLevel="0" collapsed="false">
      <c r="A657" s="161"/>
      <c r="B657" s="162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</row>
    <row r="658" s="10" customFormat="true" ht="34.5" hidden="false" customHeight="true" outlineLevel="0" collapsed="false">
      <c r="A658" s="161"/>
      <c r="B658" s="161"/>
      <c r="K658" s="55"/>
      <c r="L658" s="55"/>
      <c r="M658" s="55"/>
      <c r="N658" s="55"/>
      <c r="O658" s="55"/>
      <c r="P658" s="55"/>
      <c r="Q658" s="55"/>
      <c r="R658" s="55"/>
    </row>
    <row r="659" s="55" customFormat="true" ht="45" hidden="false" customHeight="true" outlineLevel="0" collapsed="false">
      <c r="A659" s="161"/>
      <c r="B659" s="162"/>
      <c r="C659" s="10"/>
      <c r="D659" s="10"/>
      <c r="E659" s="10"/>
      <c r="F659" s="10"/>
      <c r="G659" s="10"/>
      <c r="H659" s="10"/>
      <c r="I659" s="10"/>
      <c r="J659" s="10"/>
      <c r="Q659" s="10"/>
      <c r="R659" s="10"/>
    </row>
    <row r="660" s="111" customFormat="true" ht="26.1" hidden="false" customHeight="true" outlineLevel="0" collapsed="false">
      <c r="A660" s="161"/>
      <c r="B660" s="162"/>
      <c r="C660" s="10"/>
      <c r="D660" s="10"/>
      <c r="E660" s="10"/>
      <c r="F660" s="10"/>
      <c r="G660" s="10"/>
      <c r="H660" s="10"/>
      <c r="I660" s="10"/>
      <c r="J660" s="10"/>
      <c r="K660" s="55"/>
      <c r="L660" s="55"/>
      <c r="M660" s="55"/>
      <c r="N660" s="55"/>
      <c r="O660" s="55"/>
      <c r="P660" s="55"/>
      <c r="Q660" s="55"/>
      <c r="R660" s="55"/>
      <c r="S660" s="10"/>
      <c r="T660" s="10"/>
      <c r="U660" s="10"/>
      <c r="V660" s="10"/>
      <c r="W660" s="10"/>
    </row>
    <row r="661" s="10" customFormat="true" ht="26.1" hidden="false" customHeight="true" outlineLevel="0" collapsed="false">
      <c r="A661" s="161"/>
      <c r="B661" s="161"/>
      <c r="K661" s="55"/>
      <c r="L661" s="55"/>
      <c r="M661" s="55"/>
      <c r="N661" s="55"/>
      <c r="O661" s="55"/>
      <c r="P661" s="55"/>
    </row>
    <row r="662" s="10" customFormat="true" ht="26.1" hidden="false" customHeight="true" outlineLevel="0" collapsed="false">
      <c r="A662" s="161"/>
      <c r="B662" s="162"/>
      <c r="K662" s="58"/>
      <c r="L662" s="58"/>
      <c r="M662" s="58"/>
      <c r="N662" s="58"/>
      <c r="O662" s="58"/>
      <c r="P662" s="58"/>
    </row>
    <row r="663" s="10" customFormat="true" ht="26.1" hidden="false" customHeight="true" outlineLevel="0" collapsed="false">
      <c r="A663" s="161"/>
      <c r="B663" s="162"/>
      <c r="Q663" s="55"/>
      <c r="R663" s="55"/>
    </row>
    <row r="664" s="10" customFormat="true" ht="26.1" hidden="false" customHeight="true" outlineLevel="0" collapsed="false">
      <c r="A664" s="161"/>
      <c r="B664" s="162"/>
      <c r="Q664" s="55"/>
      <c r="R664" s="55"/>
    </row>
    <row r="665" s="10" customFormat="true" ht="26.1" hidden="false" customHeight="true" outlineLevel="0" collapsed="false">
      <c r="A665" s="161"/>
      <c r="B665" s="162"/>
      <c r="K665" s="55"/>
      <c r="L665" s="55"/>
      <c r="M665" s="55"/>
      <c r="N665" s="55"/>
      <c r="O665" s="55"/>
      <c r="P665" s="55"/>
    </row>
    <row r="666" s="55" customFormat="true" ht="26.1" hidden="false" customHeight="true" outlineLevel="0" collapsed="false">
      <c r="A666" s="161"/>
      <c r="B666" s="162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</row>
    <row r="667" s="10" customFormat="true" ht="26.1" hidden="false" customHeight="true" outlineLevel="0" collapsed="false">
      <c r="A667" s="161"/>
      <c r="B667" s="161"/>
      <c r="K667" s="55"/>
      <c r="L667" s="55"/>
      <c r="M667" s="55"/>
      <c r="N667" s="55"/>
      <c r="O667" s="55"/>
      <c r="P667" s="55"/>
      <c r="Q667" s="55"/>
      <c r="R667" s="55"/>
    </row>
    <row r="668" s="10" customFormat="true" ht="26.1" hidden="false" customHeight="true" outlineLevel="0" collapsed="false">
      <c r="A668" s="161"/>
      <c r="B668" s="161"/>
      <c r="K668" s="55"/>
      <c r="L668" s="55"/>
      <c r="M668" s="55"/>
      <c r="N668" s="55"/>
      <c r="O668" s="55"/>
      <c r="P668" s="55"/>
      <c r="Q668" s="55"/>
      <c r="R668" s="55"/>
    </row>
    <row r="669" s="55" customFormat="true" ht="26.1" hidden="false" customHeight="true" outlineLevel="0" collapsed="false">
      <c r="A669" s="161"/>
      <c r="B669" s="162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11"/>
      <c r="R669" s="111"/>
      <c r="S669" s="73"/>
      <c r="T669" s="73"/>
      <c r="U669" s="73"/>
      <c r="V669" s="73"/>
      <c r="W669" s="73"/>
    </row>
    <row r="670" s="55" customFormat="true" ht="26.1" hidden="false" customHeight="true" outlineLevel="0" collapsed="false">
      <c r="A670" s="161"/>
      <c r="B670" s="161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</row>
    <row r="671" s="73" customFormat="true" ht="26.1" hidden="false" customHeight="true" outlineLevel="0" collapsed="false">
      <c r="A671" s="161"/>
      <c r="B671" s="162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55"/>
      <c r="T671" s="55"/>
      <c r="U671" s="55"/>
      <c r="V671" s="55"/>
      <c r="W671" s="55"/>
    </row>
    <row r="672" s="55" customFormat="true" ht="26.1" hidden="false" customHeight="true" outlineLevel="0" collapsed="false">
      <c r="A672" s="161"/>
      <c r="B672" s="162"/>
      <c r="C672" s="10"/>
      <c r="D672" s="10"/>
      <c r="E672" s="10"/>
      <c r="F672" s="10"/>
      <c r="G672" s="10"/>
      <c r="H672" s="10"/>
      <c r="I672" s="10"/>
      <c r="J672" s="10"/>
      <c r="K672" s="73"/>
      <c r="L672" s="73"/>
      <c r="M672" s="73"/>
      <c r="N672" s="73"/>
      <c r="O672" s="73"/>
      <c r="P672" s="73"/>
      <c r="Q672" s="10"/>
      <c r="R672" s="10"/>
    </row>
    <row r="673" s="10" customFormat="true" ht="38.25" hidden="false" customHeight="true" outlineLevel="0" collapsed="false">
      <c r="A673" s="161"/>
      <c r="B673" s="161"/>
      <c r="K673" s="55"/>
      <c r="L673" s="55"/>
      <c r="M673" s="55"/>
      <c r="N673" s="55"/>
      <c r="O673" s="55"/>
      <c r="P673" s="55"/>
      <c r="Q673" s="55"/>
      <c r="R673" s="55"/>
    </row>
    <row r="674" s="55" customFormat="true" ht="26.1" hidden="false" customHeight="true" outlineLevel="0" collapsed="false">
      <c r="A674" s="161"/>
      <c r="B674" s="161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</row>
    <row r="675" s="55" customFormat="true" ht="33.75" hidden="false" customHeight="true" outlineLevel="0" collapsed="false">
      <c r="A675" s="161"/>
      <c r="B675" s="161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</row>
    <row r="676" s="10" customFormat="true" ht="26.1" hidden="false" customHeight="true" outlineLevel="0" collapsed="false">
      <c r="A676" s="185"/>
      <c r="B676" s="186"/>
      <c r="K676" s="160"/>
      <c r="L676" s="160"/>
      <c r="M676" s="160"/>
      <c r="N676" s="160"/>
      <c r="O676" s="160"/>
      <c r="P676" s="160"/>
      <c r="Q676" s="55"/>
      <c r="R676" s="55"/>
    </row>
    <row r="677" s="55" customFormat="true" ht="26.1" hidden="false" customHeight="true" outlineLevel="0" collapsed="false">
      <c r="A677" s="161"/>
      <c r="B677" s="162"/>
      <c r="C677" s="10"/>
      <c r="D677" s="10"/>
      <c r="E677" s="10"/>
      <c r="F677" s="10"/>
      <c r="G677" s="10"/>
      <c r="H677" s="10"/>
      <c r="I677" s="10"/>
      <c r="J677" s="10"/>
    </row>
    <row r="678" s="55" customFormat="true" ht="26.1" hidden="false" customHeight="true" outlineLevel="0" collapsed="false">
      <c r="A678" s="161"/>
      <c r="B678" s="161"/>
      <c r="C678" s="10"/>
      <c r="D678" s="10"/>
      <c r="E678" s="10"/>
      <c r="F678" s="10"/>
      <c r="G678" s="10"/>
      <c r="H678" s="10"/>
      <c r="I678" s="10"/>
      <c r="J678" s="10"/>
    </row>
    <row r="679" s="55" customFormat="true" ht="26.1" hidden="false" customHeight="true" outlineLevel="0" collapsed="false">
      <c r="A679" s="161"/>
      <c r="B679" s="161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</row>
    <row r="680" s="55" customFormat="true" ht="26.1" hidden="false" customHeight="true" outlineLevel="0" collapsed="false">
      <c r="A680" s="161"/>
      <c r="B680" s="161"/>
      <c r="C680" s="10"/>
      <c r="D680" s="10"/>
      <c r="E680" s="10"/>
      <c r="F680" s="10"/>
      <c r="G680" s="10"/>
      <c r="H680" s="10"/>
      <c r="I680" s="10"/>
      <c r="J680" s="10"/>
      <c r="Q680" s="10"/>
      <c r="R680" s="10"/>
      <c r="S680" s="73"/>
      <c r="T680" s="73"/>
      <c r="U680" s="73"/>
      <c r="V680" s="73"/>
      <c r="W680" s="73"/>
    </row>
    <row r="681" s="55" customFormat="true" ht="26.1" hidden="false" customHeight="true" outlineLevel="0" collapsed="false">
      <c r="A681" s="161"/>
      <c r="B681" s="162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</row>
    <row r="682" s="10" customFormat="true" ht="26.1" hidden="false" customHeight="true" outlineLevel="0" collapsed="false">
      <c r="A682" s="161"/>
      <c r="B682" s="162"/>
      <c r="K682" s="55"/>
      <c r="L682" s="55"/>
      <c r="M682" s="55"/>
      <c r="N682" s="55"/>
      <c r="O682" s="55"/>
      <c r="P682" s="55"/>
      <c r="Q682" s="55"/>
      <c r="R682" s="55"/>
    </row>
    <row r="683" s="10" customFormat="true" ht="30.75" hidden="false" customHeight="true" outlineLevel="0" collapsed="false">
      <c r="A683" s="161"/>
      <c r="B683" s="161"/>
      <c r="K683" s="55"/>
      <c r="L683" s="55"/>
      <c r="M683" s="55"/>
      <c r="N683" s="55"/>
      <c r="O683" s="55"/>
      <c r="P683" s="55"/>
      <c r="Q683" s="55"/>
      <c r="R683" s="55"/>
    </row>
    <row r="684" s="10" customFormat="true" ht="26.1" hidden="false" customHeight="true" outlineLevel="0" collapsed="false">
      <c r="A684" s="212"/>
      <c r="B684" s="234"/>
    </row>
    <row r="685" s="55" customFormat="true" ht="26.1" hidden="false" customHeight="true" outlineLevel="0" collapsed="false">
      <c r="A685" s="161"/>
      <c r="B685" s="161"/>
      <c r="C685" s="10"/>
      <c r="D685" s="10"/>
      <c r="E685" s="10"/>
      <c r="F685" s="10"/>
      <c r="G685" s="10"/>
      <c r="H685" s="10"/>
      <c r="I685" s="10"/>
      <c r="J685" s="10"/>
    </row>
    <row r="686" s="10" customFormat="true" ht="26.1" hidden="false" customHeight="true" outlineLevel="0" collapsed="false">
      <c r="A686" s="161"/>
      <c r="B686" s="162"/>
    </row>
    <row r="687" s="55" customFormat="true" ht="26.1" hidden="false" customHeight="true" outlineLevel="0" collapsed="false">
      <c r="A687" s="161"/>
      <c r="B687" s="162"/>
      <c r="C687" s="10"/>
      <c r="D687" s="10"/>
      <c r="E687" s="10"/>
      <c r="F687" s="10"/>
      <c r="G687" s="10"/>
      <c r="H687" s="10"/>
      <c r="I687" s="10"/>
      <c r="J687" s="10"/>
    </row>
    <row r="688" s="55" customFormat="true" ht="26.1" hidden="false" customHeight="true" outlineLevel="0" collapsed="false">
      <c r="A688" s="161"/>
      <c r="B688" s="161"/>
      <c r="C688" s="10"/>
      <c r="D688" s="10"/>
      <c r="E688" s="10"/>
      <c r="F688" s="10"/>
      <c r="G688" s="10"/>
      <c r="H688" s="10"/>
      <c r="I688" s="10"/>
      <c r="J688" s="10"/>
    </row>
    <row r="689" s="55" customFormat="true" ht="26.1" hidden="false" customHeight="true" outlineLevel="0" collapsed="false">
      <c r="A689" s="161"/>
      <c r="B689" s="162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</row>
    <row r="690" s="10" customFormat="true" ht="26.1" hidden="false" customHeight="true" outlineLevel="0" collapsed="false">
      <c r="A690" s="161"/>
      <c r="B690" s="161"/>
      <c r="K690" s="55"/>
      <c r="L690" s="55"/>
      <c r="M690" s="55"/>
      <c r="N690" s="55"/>
      <c r="O690" s="55"/>
      <c r="P690" s="55"/>
    </row>
    <row r="691" s="55" customFormat="true" ht="26.1" hidden="false" customHeight="true" outlineLevel="0" collapsed="false">
      <c r="A691" s="161"/>
      <c r="B691" s="162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</row>
    <row r="692" s="10" customFormat="true" ht="26.1" hidden="false" customHeight="true" outlineLevel="0" collapsed="false">
      <c r="A692" s="161"/>
      <c r="B692" s="162"/>
    </row>
    <row r="693" s="55" customFormat="true" ht="31.5" hidden="false" customHeight="true" outlineLevel="0" collapsed="false">
      <c r="A693" s="161"/>
      <c r="B693" s="161"/>
      <c r="C693" s="10"/>
      <c r="D693" s="10"/>
      <c r="E693" s="10"/>
      <c r="F693" s="10"/>
      <c r="G693" s="10"/>
      <c r="H693" s="10"/>
      <c r="I693" s="10"/>
      <c r="J693" s="10"/>
      <c r="Q693" s="10"/>
      <c r="R693" s="10"/>
    </row>
    <row r="694" s="55" customFormat="true" ht="26.1" hidden="false" customHeight="true" outlineLevel="0" collapsed="false">
      <c r="A694" s="161"/>
      <c r="B694" s="162"/>
      <c r="C694" s="10"/>
      <c r="D694" s="10"/>
      <c r="E694" s="10"/>
      <c r="F694" s="10"/>
      <c r="G694" s="10"/>
      <c r="H694" s="10"/>
      <c r="I694" s="10"/>
      <c r="J694" s="10"/>
      <c r="Q694" s="10"/>
      <c r="R694" s="10"/>
    </row>
    <row r="695" s="10" customFormat="true" ht="26.1" hidden="false" customHeight="true" outlineLevel="0" collapsed="false">
      <c r="A695" s="161"/>
      <c r="B695" s="161"/>
      <c r="Q695" s="55"/>
      <c r="R695" s="55"/>
    </row>
    <row r="696" s="10" customFormat="true" ht="26.1" hidden="false" customHeight="true" outlineLevel="0" collapsed="false">
      <c r="A696" s="161"/>
      <c r="B696" s="161"/>
      <c r="K696" s="55"/>
      <c r="L696" s="55"/>
      <c r="M696" s="55"/>
      <c r="N696" s="55"/>
      <c r="O696" s="55"/>
      <c r="P696" s="55"/>
      <c r="Q696" s="55"/>
      <c r="R696" s="55"/>
    </row>
    <row r="697" s="10" customFormat="true" ht="26.1" hidden="false" customHeight="true" outlineLevel="0" collapsed="false">
      <c r="A697" s="161"/>
      <c r="B697" s="162"/>
      <c r="K697" s="55"/>
      <c r="L697" s="55"/>
      <c r="M697" s="55"/>
      <c r="N697" s="55"/>
      <c r="O697" s="55"/>
      <c r="P697" s="55"/>
      <c r="Q697" s="55"/>
      <c r="R697" s="55"/>
    </row>
    <row r="698" s="55" customFormat="true" ht="26.1" hidden="false" customHeight="true" outlineLevel="0" collapsed="false">
      <c r="A698" s="161"/>
      <c r="B698" s="162"/>
      <c r="C698" s="10"/>
      <c r="D698" s="10"/>
      <c r="E698" s="10"/>
      <c r="F698" s="10"/>
      <c r="G698" s="10"/>
      <c r="H698" s="10"/>
      <c r="I698" s="10"/>
      <c r="J698" s="10"/>
    </row>
    <row r="699" s="10" customFormat="true" ht="26.1" hidden="false" customHeight="true" outlineLevel="0" collapsed="false">
      <c r="A699" s="161"/>
      <c r="B699" s="161"/>
      <c r="I699" s="111"/>
      <c r="J699" s="111"/>
      <c r="K699" s="111"/>
      <c r="L699" s="111"/>
      <c r="M699" s="111"/>
      <c r="N699" s="111"/>
      <c r="O699" s="111"/>
      <c r="P699" s="111"/>
      <c r="Q699" s="55"/>
      <c r="R699" s="55"/>
    </row>
    <row r="700" s="55" customFormat="true" ht="26.1" hidden="false" customHeight="true" outlineLevel="0" collapsed="false">
      <c r="A700" s="161"/>
      <c r="B700" s="162"/>
      <c r="C700" s="10"/>
      <c r="D700" s="10"/>
      <c r="E700" s="10"/>
      <c r="F700" s="10"/>
      <c r="G700" s="10"/>
      <c r="H700" s="10"/>
      <c r="I700" s="10"/>
      <c r="J700" s="10"/>
      <c r="Q700" s="10"/>
      <c r="R700" s="10"/>
    </row>
    <row r="701" s="55" customFormat="true" ht="26.1" hidden="false" customHeight="true" outlineLevel="0" collapsed="false">
      <c r="A701" s="161"/>
      <c r="B701" s="162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</row>
    <row r="702" s="10" customFormat="true" ht="26.1" hidden="false" customHeight="true" outlineLevel="0" collapsed="false">
      <c r="A702" s="161"/>
      <c r="B702" s="162"/>
      <c r="Q702" s="55"/>
      <c r="R702" s="55"/>
    </row>
    <row r="703" s="55" customFormat="true" ht="26.1" hidden="false" customHeight="true" outlineLevel="0" collapsed="false">
      <c r="A703" s="185"/>
      <c r="B703" s="185"/>
      <c r="C703" s="111"/>
      <c r="D703" s="111"/>
      <c r="E703" s="111"/>
      <c r="F703" s="111"/>
      <c r="G703" s="111"/>
      <c r="H703" s="111"/>
      <c r="I703" s="10"/>
      <c r="J703" s="10"/>
    </row>
    <row r="704" s="10" customFormat="true" ht="26.1" hidden="false" customHeight="true" outlineLevel="0" collapsed="false">
      <c r="A704" s="161"/>
      <c r="B704" s="162"/>
      <c r="K704" s="55"/>
      <c r="L704" s="55"/>
      <c r="M704" s="55"/>
      <c r="N704" s="55"/>
      <c r="O704" s="55"/>
      <c r="P704" s="55"/>
    </row>
    <row r="705" s="10" customFormat="true" ht="26.1" hidden="false" customHeight="true" outlineLevel="0" collapsed="false">
      <c r="A705" s="161"/>
      <c r="B705" s="161"/>
      <c r="K705" s="55"/>
      <c r="L705" s="55"/>
      <c r="M705" s="55"/>
      <c r="N705" s="55"/>
      <c r="O705" s="55"/>
      <c r="P705" s="55"/>
      <c r="Q705" s="55"/>
      <c r="R705" s="55"/>
    </row>
    <row r="706" s="55" customFormat="true" ht="26.1" hidden="false" customHeight="true" outlineLevel="0" collapsed="false">
      <c r="A706" s="161"/>
      <c r="B706" s="161"/>
      <c r="C706" s="10"/>
      <c r="D706" s="10"/>
      <c r="E706" s="10"/>
      <c r="F706" s="10"/>
      <c r="G706" s="10"/>
      <c r="H706" s="10"/>
      <c r="I706" s="10"/>
      <c r="J706" s="10"/>
    </row>
    <row r="707" s="10" customFormat="true" ht="26.1" hidden="false" customHeight="true" outlineLevel="0" collapsed="false">
      <c r="A707" s="161"/>
      <c r="B707" s="162"/>
      <c r="K707" s="55"/>
      <c r="L707" s="55"/>
      <c r="M707" s="55"/>
      <c r="N707" s="55"/>
      <c r="O707" s="55"/>
      <c r="P707" s="55"/>
      <c r="Q707" s="55"/>
      <c r="R707" s="55"/>
    </row>
    <row r="708" s="55" customFormat="true" ht="26.1" hidden="false" customHeight="true" outlineLevel="0" collapsed="false">
      <c r="A708" s="152"/>
      <c r="B708" s="153"/>
      <c r="C708" s="10"/>
      <c r="D708" s="10"/>
      <c r="E708" s="10"/>
      <c r="F708" s="10"/>
      <c r="G708" s="10"/>
      <c r="H708" s="10"/>
      <c r="I708" s="10"/>
      <c r="J708" s="10"/>
    </row>
    <row r="709" s="55" customFormat="true" ht="26.1" hidden="false" customHeight="true" outlineLevel="0" collapsed="false">
      <c r="A709" s="152"/>
      <c r="B709" s="153"/>
      <c r="C709" s="10"/>
      <c r="D709" s="10"/>
      <c r="E709" s="10"/>
      <c r="F709" s="10"/>
      <c r="G709" s="10"/>
      <c r="H709" s="10"/>
      <c r="I709" s="10"/>
      <c r="J709" s="10"/>
    </row>
    <row r="710" s="10" customFormat="true" ht="26.1" hidden="false" customHeight="true" outlineLevel="0" collapsed="false">
      <c r="A710" s="170"/>
      <c r="B710" s="171"/>
      <c r="K710" s="8" t="e">
        <f aca="false">#REF!</f>
        <v>#REF!</v>
      </c>
    </row>
    <row r="711" s="55" customFormat="true" ht="26.1" hidden="false" customHeight="true" outlineLevel="0" collapsed="false">
      <c r="A711" s="183"/>
      <c r="B711" s="184"/>
      <c r="C711" s="10"/>
      <c r="D711" s="10"/>
      <c r="E711" s="10"/>
      <c r="F711" s="10"/>
      <c r="G711" s="10"/>
      <c r="H711" s="10"/>
      <c r="I711" s="10"/>
      <c r="J711" s="10"/>
      <c r="Q711" s="10"/>
      <c r="R711" s="10"/>
    </row>
    <row r="712" s="73" customFormat="true" ht="26.1" hidden="false" customHeight="true" outlineLevel="0" collapsed="false">
      <c r="A712" s="187"/>
      <c r="B712" s="188"/>
      <c r="C712" s="10"/>
      <c r="D712" s="10"/>
      <c r="E712" s="10"/>
      <c r="F712" s="10"/>
      <c r="G712" s="10"/>
      <c r="H712" s="10"/>
      <c r="I712" s="10"/>
      <c r="J712" s="10"/>
      <c r="K712" s="55"/>
      <c r="L712" s="55"/>
      <c r="M712" s="55"/>
      <c r="N712" s="55"/>
      <c r="O712" s="55"/>
      <c r="P712" s="55"/>
      <c r="Q712" s="55"/>
      <c r="R712" s="55"/>
    </row>
    <row r="713" s="10" customFormat="true" ht="26.1" hidden="false" customHeight="true" outlineLevel="0" collapsed="false">
      <c r="A713" s="170"/>
      <c r="B713" s="171"/>
      <c r="K713" s="55"/>
      <c r="L713" s="55"/>
      <c r="M713" s="55"/>
      <c r="N713" s="55"/>
      <c r="O713" s="55"/>
      <c r="P713" s="55"/>
    </row>
    <row r="714" s="10" customFormat="true" ht="26.1" hidden="false" customHeight="true" outlineLevel="0" collapsed="false">
      <c r="A714" s="161"/>
      <c r="B714" s="161"/>
      <c r="Q714" s="55"/>
      <c r="R714" s="55"/>
    </row>
    <row r="715" s="55" customFormat="true" ht="26.1" hidden="false" customHeight="true" outlineLevel="0" collapsed="false">
      <c r="A715" s="161"/>
      <c r="B715" s="162"/>
      <c r="C715" s="10"/>
      <c r="D715" s="10"/>
      <c r="E715" s="10"/>
      <c r="F715" s="10"/>
      <c r="G715" s="10"/>
      <c r="H715" s="10"/>
      <c r="I715" s="10"/>
      <c r="J715" s="10"/>
      <c r="Q715" s="10"/>
      <c r="R715" s="10"/>
    </row>
    <row r="716" s="55" customFormat="true" ht="26.1" hidden="false" customHeight="true" outlineLevel="0" collapsed="false">
      <c r="A716" s="161"/>
      <c r="B716" s="162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</row>
    <row r="717" s="10" customFormat="true" ht="26.1" hidden="false" customHeight="true" outlineLevel="0" collapsed="false">
      <c r="A717" s="161"/>
      <c r="B717" s="162"/>
      <c r="K717" s="55"/>
      <c r="L717" s="55"/>
      <c r="M717" s="55"/>
      <c r="N717" s="55"/>
      <c r="O717" s="55"/>
      <c r="P717" s="55"/>
      <c r="Q717" s="111"/>
      <c r="R717" s="111"/>
    </row>
    <row r="718" s="10" customFormat="true" ht="26.1" hidden="false" customHeight="true" outlineLevel="0" collapsed="false">
      <c r="A718" s="161"/>
      <c r="B718" s="161"/>
      <c r="K718" s="55"/>
      <c r="L718" s="55"/>
      <c r="M718" s="55"/>
      <c r="N718" s="55"/>
      <c r="O718" s="55"/>
      <c r="P718" s="55"/>
      <c r="Q718" s="55"/>
      <c r="R718" s="55"/>
    </row>
    <row r="719" s="55" customFormat="true" ht="26.1" hidden="false" customHeight="true" outlineLevel="0" collapsed="false">
      <c r="A719" s="161"/>
      <c r="B719" s="162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</row>
    <row r="720" s="55" customFormat="true" ht="26.1" hidden="false" customHeight="true" outlineLevel="0" collapsed="false">
      <c r="A720" s="161"/>
      <c r="B720" s="161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</row>
    <row r="721" s="55" customFormat="true" ht="32.25" hidden="false" customHeight="true" outlineLevel="0" collapsed="false">
      <c r="A721" s="161"/>
      <c r="B721" s="162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</row>
    <row r="722" s="73" customFormat="true" ht="26.1" hidden="false" customHeight="true" outlineLevel="0" collapsed="false">
      <c r="A722" s="161"/>
      <c r="B722" s="162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55"/>
      <c r="R722" s="55"/>
      <c r="S722" s="55"/>
      <c r="T722" s="55"/>
      <c r="U722" s="55"/>
      <c r="V722" s="55"/>
      <c r="W722" s="55"/>
    </row>
    <row r="723" s="10" customFormat="true" ht="26.1" hidden="false" customHeight="true" outlineLevel="0" collapsed="false">
      <c r="A723" s="161"/>
      <c r="B723" s="161"/>
    </row>
    <row r="724" s="55" customFormat="true" ht="26.1" hidden="false" customHeight="true" outlineLevel="0" collapsed="false">
      <c r="A724" s="161" t="n">
        <v>1.2375</v>
      </c>
      <c r="B724" s="161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</row>
    <row r="725" s="10" customFormat="true" ht="26.1" hidden="false" customHeight="true" outlineLevel="0" collapsed="false">
      <c r="A725" s="161"/>
      <c r="B725" s="161"/>
      <c r="K725" s="55"/>
      <c r="L725" s="55"/>
      <c r="M725" s="55"/>
      <c r="N725" s="55"/>
      <c r="O725" s="55"/>
      <c r="P725" s="55"/>
    </row>
    <row r="726" s="73" customFormat="true" ht="45" hidden="false" customHeight="true" outlineLevel="0" collapsed="false">
      <c r="A726" s="161"/>
      <c r="B726" s="161"/>
      <c r="C726" s="10"/>
      <c r="D726" s="10"/>
      <c r="E726" s="10"/>
      <c r="F726" s="10"/>
      <c r="G726" s="10"/>
      <c r="H726" s="10"/>
      <c r="I726" s="10"/>
      <c r="J726" s="10"/>
      <c r="K726" s="55"/>
      <c r="L726" s="55"/>
      <c r="M726" s="55"/>
      <c r="N726" s="55"/>
      <c r="O726" s="55"/>
      <c r="P726" s="55"/>
      <c r="Q726" s="55"/>
      <c r="R726" s="55"/>
      <c r="S726" s="55"/>
      <c r="T726" s="55"/>
      <c r="U726" s="55"/>
      <c r="V726" s="55"/>
      <c r="W726" s="55"/>
    </row>
    <row r="727" s="10" customFormat="true" ht="36.75" hidden="false" customHeight="true" outlineLevel="0" collapsed="false">
      <c r="A727" s="161"/>
      <c r="B727" s="161"/>
      <c r="K727" s="55"/>
      <c r="L727" s="55"/>
      <c r="M727" s="55"/>
      <c r="N727" s="55"/>
      <c r="O727" s="55"/>
      <c r="P727" s="55"/>
    </row>
    <row r="728" s="55" customFormat="true" ht="45.75" hidden="false" customHeight="true" outlineLevel="0" collapsed="false">
      <c r="A728" s="161"/>
      <c r="B728" s="161"/>
      <c r="C728" s="10"/>
      <c r="D728" s="10"/>
      <c r="E728" s="10"/>
      <c r="F728" s="10"/>
      <c r="G728" s="10"/>
      <c r="H728" s="10"/>
      <c r="I728" s="10"/>
      <c r="J728" s="10"/>
      <c r="Q728" s="58"/>
      <c r="R728" s="58"/>
    </row>
    <row r="729" s="10" customFormat="true" ht="26.1" hidden="false" customHeight="true" outlineLevel="0" collapsed="false">
      <c r="A729" s="161"/>
      <c r="B729" s="162"/>
      <c r="K729" s="55"/>
      <c r="L729" s="55"/>
      <c r="M729" s="55"/>
      <c r="N729" s="55"/>
      <c r="O729" s="55"/>
      <c r="P729" s="55"/>
      <c r="Q729" s="55"/>
      <c r="R729" s="55"/>
    </row>
    <row r="730" s="10" customFormat="true" ht="26.1" hidden="false" customHeight="true" outlineLevel="0" collapsed="false">
      <c r="A730" s="161"/>
      <c r="B730" s="162"/>
      <c r="Q730" s="55"/>
      <c r="R730" s="55"/>
    </row>
    <row r="731" s="10" customFormat="true" ht="26.1" hidden="false" customHeight="true" outlineLevel="0" collapsed="false">
      <c r="A731" s="161"/>
      <c r="B731" s="162"/>
      <c r="K731" s="55"/>
      <c r="L731" s="55"/>
      <c r="M731" s="55"/>
      <c r="N731" s="55"/>
      <c r="O731" s="55"/>
      <c r="P731" s="55"/>
      <c r="S731" s="111"/>
      <c r="T731" s="111"/>
      <c r="U731" s="111"/>
      <c r="V731" s="111"/>
      <c r="W731" s="111"/>
    </row>
    <row r="732" s="10" customFormat="true" ht="26.1" hidden="false" customHeight="true" outlineLevel="0" collapsed="false">
      <c r="A732" s="161"/>
      <c r="B732" s="162"/>
      <c r="K732" s="55"/>
      <c r="L732" s="55"/>
      <c r="M732" s="55"/>
      <c r="N732" s="55"/>
      <c r="O732" s="55"/>
      <c r="P732" s="55"/>
    </row>
    <row r="733" s="10" customFormat="true" ht="26.1" hidden="false" customHeight="true" outlineLevel="0" collapsed="false">
      <c r="A733" s="161"/>
      <c r="B733" s="162"/>
      <c r="K733" s="55"/>
      <c r="L733" s="55"/>
      <c r="M733" s="55"/>
      <c r="N733" s="55"/>
      <c r="O733" s="55"/>
      <c r="P733" s="55"/>
    </row>
    <row r="734" s="10" customFormat="true" ht="26.1" hidden="false" customHeight="true" outlineLevel="0" collapsed="false">
      <c r="A734" s="161"/>
      <c r="B734" s="161"/>
      <c r="Q734" s="55"/>
      <c r="R734" s="55"/>
    </row>
    <row r="735" s="55" customFormat="true" ht="26.1" hidden="false" customHeight="true" outlineLevel="0" collapsed="false">
      <c r="A735" s="161"/>
      <c r="B735" s="162"/>
      <c r="C735" s="10"/>
      <c r="D735" s="10"/>
      <c r="E735" s="10"/>
      <c r="F735" s="10"/>
      <c r="G735" s="10"/>
      <c r="H735" s="10"/>
      <c r="I735" s="10"/>
      <c r="J735" s="10"/>
      <c r="S735" s="73"/>
      <c r="T735" s="73"/>
      <c r="U735" s="73"/>
      <c r="V735" s="73"/>
      <c r="W735" s="73"/>
    </row>
    <row r="736" s="10" customFormat="true" ht="26.1" hidden="false" customHeight="true" outlineLevel="0" collapsed="false">
      <c r="A736" s="161"/>
      <c r="B736" s="162"/>
      <c r="K736" s="55"/>
      <c r="L736" s="55"/>
      <c r="M736" s="55"/>
      <c r="N736" s="55"/>
      <c r="O736" s="55"/>
      <c r="P736" s="55"/>
      <c r="Q736" s="55"/>
      <c r="R736" s="55"/>
    </row>
    <row r="737" s="55" customFormat="true" ht="26.1" hidden="false" customHeight="true" outlineLevel="0" collapsed="false">
      <c r="A737" s="161"/>
      <c r="B737" s="162"/>
      <c r="C737" s="10"/>
      <c r="D737" s="10"/>
      <c r="E737" s="10"/>
      <c r="F737" s="10"/>
      <c r="G737" s="10"/>
      <c r="H737" s="10"/>
      <c r="I737" s="10"/>
      <c r="J737" s="10"/>
    </row>
    <row r="738" s="55" customFormat="true" ht="26.1" hidden="false" customHeight="true" outlineLevel="0" collapsed="false">
      <c r="A738" s="161"/>
      <c r="B738" s="161"/>
      <c r="C738" s="10"/>
      <c r="D738" s="10"/>
      <c r="E738" s="10"/>
      <c r="F738" s="10"/>
      <c r="G738" s="10"/>
      <c r="H738" s="10"/>
      <c r="I738" s="10"/>
      <c r="J738" s="10"/>
    </row>
    <row r="739" s="55" customFormat="true" ht="26.1" hidden="false" customHeight="true" outlineLevel="0" collapsed="false">
      <c r="A739" s="161"/>
      <c r="B739" s="162"/>
      <c r="C739" s="10"/>
      <c r="D739" s="10"/>
      <c r="E739" s="10"/>
      <c r="F739" s="10"/>
      <c r="G739" s="10"/>
      <c r="H739" s="10"/>
      <c r="I739" s="10"/>
      <c r="J739" s="10"/>
      <c r="Q739" s="10"/>
      <c r="R739" s="10"/>
    </row>
    <row r="740" s="55" customFormat="true" ht="26.1" hidden="false" customHeight="true" outlineLevel="0" collapsed="false">
      <c r="A740" s="161"/>
      <c r="B740" s="162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</row>
    <row r="741" s="10" customFormat="true" ht="26.1" hidden="false" customHeight="true" outlineLevel="0" collapsed="false">
      <c r="A741" s="161"/>
      <c r="B741" s="162"/>
    </row>
    <row r="742" s="55" customFormat="true" ht="26.1" hidden="false" customHeight="true" outlineLevel="0" collapsed="false">
      <c r="A742" s="161"/>
      <c r="B742" s="162"/>
      <c r="C742" s="10"/>
      <c r="D742" s="10"/>
      <c r="E742" s="10"/>
      <c r="F742" s="10"/>
      <c r="G742" s="10"/>
      <c r="H742" s="10"/>
      <c r="I742" s="10"/>
      <c r="J742" s="10"/>
      <c r="Q742" s="10"/>
      <c r="R742" s="10"/>
    </row>
    <row r="743" s="55" customFormat="true" ht="26.1" hidden="false" customHeight="true" outlineLevel="0" collapsed="false">
      <c r="A743" s="161"/>
      <c r="B743" s="162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</row>
    <row r="744" s="10" customFormat="true" ht="26.1" hidden="false" customHeight="true" outlineLevel="0" collapsed="false">
      <c r="A744" s="161"/>
      <c r="B744" s="161"/>
      <c r="K744" s="55"/>
      <c r="L744" s="55"/>
      <c r="M744" s="55"/>
      <c r="N744" s="55"/>
      <c r="O744" s="55"/>
      <c r="P744" s="55"/>
      <c r="Q744" s="55"/>
      <c r="R744" s="55"/>
    </row>
    <row r="745" s="55" customFormat="true" ht="26.1" hidden="false" customHeight="true" outlineLevel="0" collapsed="false">
      <c r="A745" s="161"/>
      <c r="B745" s="161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</row>
    <row r="746" s="55" customFormat="true" ht="26.1" hidden="false" customHeight="true" outlineLevel="0" collapsed="false">
      <c r="A746" s="161"/>
      <c r="B746" s="162"/>
      <c r="C746" s="10"/>
      <c r="D746" s="10"/>
      <c r="E746" s="10"/>
      <c r="F746" s="10"/>
      <c r="G746" s="10"/>
      <c r="H746" s="10"/>
      <c r="I746" s="10"/>
      <c r="J746" s="10"/>
    </row>
    <row r="747" s="55" customFormat="true" ht="26.1" hidden="false" customHeight="true" outlineLevel="0" collapsed="false">
      <c r="A747" s="161"/>
      <c r="B747" s="161"/>
      <c r="C747" s="10"/>
      <c r="D747" s="10"/>
      <c r="E747" s="10"/>
      <c r="F747" s="10"/>
      <c r="G747" s="10"/>
      <c r="H747" s="10"/>
      <c r="I747" s="111"/>
      <c r="J747" s="111"/>
      <c r="K747" s="111"/>
      <c r="L747" s="111"/>
      <c r="M747" s="111"/>
      <c r="N747" s="111"/>
      <c r="O747" s="111"/>
      <c r="P747" s="111"/>
    </row>
    <row r="748" s="55" customFormat="true" ht="26.1" hidden="false" customHeight="true" outlineLevel="0" collapsed="false">
      <c r="A748" s="161"/>
      <c r="B748" s="162"/>
      <c r="C748" s="10"/>
      <c r="D748" s="10"/>
      <c r="E748" s="10"/>
      <c r="F748" s="10"/>
      <c r="G748" s="10"/>
      <c r="H748" s="10"/>
      <c r="I748" s="10"/>
      <c r="J748" s="10"/>
    </row>
    <row r="749" s="55" customFormat="true" ht="26.1" hidden="false" customHeight="true" outlineLevel="0" collapsed="false">
      <c r="A749" s="161"/>
      <c r="B749" s="161"/>
      <c r="C749" s="10"/>
      <c r="D749" s="10"/>
      <c r="E749" s="10"/>
      <c r="F749" s="10"/>
      <c r="G749" s="10"/>
      <c r="H749" s="10"/>
      <c r="I749" s="10"/>
      <c r="J749" s="10"/>
      <c r="Q749" s="10"/>
      <c r="R749" s="10"/>
    </row>
    <row r="750" s="10" customFormat="true" ht="26.1" hidden="false" customHeight="true" outlineLevel="0" collapsed="false">
      <c r="A750" s="161"/>
      <c r="B750" s="162"/>
      <c r="Q750" s="55"/>
      <c r="R750" s="55"/>
    </row>
    <row r="751" s="10" customFormat="true" ht="26.1" hidden="false" customHeight="true" outlineLevel="0" collapsed="false">
      <c r="A751" s="185"/>
      <c r="B751" s="185"/>
      <c r="C751" s="111"/>
      <c r="D751" s="111"/>
      <c r="E751" s="111"/>
      <c r="F751" s="111"/>
      <c r="G751" s="111"/>
      <c r="H751" s="111"/>
      <c r="K751" s="55"/>
      <c r="L751" s="55"/>
      <c r="M751" s="55"/>
      <c r="N751" s="55"/>
      <c r="O751" s="55"/>
      <c r="P751" s="55"/>
      <c r="Q751" s="111"/>
      <c r="R751" s="111"/>
    </row>
    <row r="752" s="55" customFormat="true" ht="26.1" hidden="false" customHeight="true" outlineLevel="0" collapsed="false">
      <c r="A752" s="161"/>
      <c r="B752" s="162"/>
      <c r="C752" s="10"/>
      <c r="D752" s="10"/>
      <c r="E752" s="10"/>
      <c r="F752" s="10"/>
      <c r="G752" s="10"/>
      <c r="H752" s="10"/>
      <c r="I752" s="10"/>
      <c r="J752" s="10"/>
    </row>
    <row r="753" s="10" customFormat="true" ht="26.1" hidden="false" customHeight="true" outlineLevel="0" collapsed="false">
      <c r="A753" s="161"/>
      <c r="B753" s="162"/>
    </row>
    <row r="754" s="55" customFormat="true" ht="26.1" hidden="false" customHeight="true" outlineLevel="0" collapsed="false">
      <c r="A754" s="161"/>
      <c r="B754" s="161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</row>
    <row r="755" s="10" customFormat="true" ht="26.1" hidden="false" customHeight="true" outlineLevel="0" collapsed="false">
      <c r="A755" s="161"/>
      <c r="B755" s="162"/>
    </row>
    <row r="756" s="55" customFormat="true" ht="26.1" hidden="false" customHeight="true" outlineLevel="0" collapsed="false">
      <c r="A756" s="161"/>
      <c r="B756" s="162"/>
      <c r="C756" s="10"/>
      <c r="D756" s="10"/>
      <c r="E756" s="10"/>
      <c r="F756" s="10"/>
      <c r="G756" s="10"/>
      <c r="H756" s="10"/>
      <c r="I756" s="10"/>
      <c r="J756" s="10"/>
      <c r="Q756" s="10"/>
      <c r="R756" s="10"/>
    </row>
    <row r="757" s="10" customFormat="true" ht="26.1" hidden="false" customHeight="true" outlineLevel="0" collapsed="false">
      <c r="A757" s="161"/>
      <c r="B757" s="161"/>
    </row>
    <row r="758" s="55" customFormat="true" ht="45.75" hidden="false" customHeight="true" outlineLevel="0" collapsed="false">
      <c r="A758" s="161"/>
      <c r="B758" s="161"/>
      <c r="C758" s="10"/>
      <c r="D758" s="10"/>
      <c r="E758" s="10"/>
      <c r="F758" s="10"/>
      <c r="G758" s="10"/>
      <c r="H758" s="10"/>
      <c r="I758" s="10"/>
      <c r="J758" s="10"/>
      <c r="K758" s="58"/>
      <c r="L758" s="58"/>
      <c r="M758" s="58"/>
      <c r="N758" s="58"/>
      <c r="O758" s="58"/>
      <c r="P758" s="58"/>
      <c r="Q758" s="10"/>
      <c r="R758" s="10"/>
    </row>
    <row r="759" s="58" customFormat="true" ht="26.1" hidden="false" customHeight="true" outlineLevel="0" collapsed="false">
      <c r="A759" s="161"/>
      <c r="B759" s="161"/>
      <c r="C759" s="10"/>
      <c r="D759" s="10"/>
      <c r="E759" s="10"/>
      <c r="F759" s="10"/>
      <c r="G759" s="10"/>
      <c r="H759" s="10"/>
      <c r="I759" s="10"/>
      <c r="J759" s="10"/>
      <c r="K759" s="55"/>
      <c r="L759" s="55"/>
      <c r="M759" s="55"/>
      <c r="N759" s="55"/>
      <c r="O759" s="55"/>
      <c r="P759" s="55"/>
      <c r="Q759" s="10"/>
      <c r="R759" s="10"/>
    </row>
    <row r="760" s="10" customFormat="true" ht="26.1" hidden="false" customHeight="true" outlineLevel="0" collapsed="false">
      <c r="A760" s="161"/>
      <c r="B760" s="162"/>
      <c r="K760" s="55"/>
      <c r="L760" s="55"/>
      <c r="M760" s="55"/>
      <c r="N760" s="55"/>
      <c r="O760" s="55"/>
      <c r="P760" s="55"/>
    </row>
    <row r="761" s="55" customFormat="true" ht="26.1" hidden="false" customHeight="true" outlineLevel="0" collapsed="false">
      <c r="A761" s="161"/>
      <c r="B761" s="161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</row>
    <row r="762" s="10" customFormat="true" ht="26.1" hidden="false" customHeight="true" outlineLevel="0" collapsed="false">
      <c r="A762" s="161"/>
      <c r="B762" s="162"/>
    </row>
    <row r="763" s="111" customFormat="true" ht="26.1" hidden="false" customHeight="true" outlineLevel="0" collapsed="false">
      <c r="A763" s="161"/>
      <c r="B763" s="162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</row>
    <row r="764" s="10" customFormat="true" ht="26.1" hidden="false" customHeight="true" outlineLevel="0" collapsed="false">
      <c r="A764" s="161"/>
      <c r="B764" s="162"/>
      <c r="K764" s="55"/>
      <c r="L764" s="55"/>
      <c r="M764" s="55"/>
      <c r="N764" s="55"/>
      <c r="O764" s="55"/>
      <c r="P764" s="55"/>
      <c r="Q764" s="73"/>
      <c r="R764" s="73"/>
    </row>
    <row r="765" s="55" customFormat="true" ht="26.1" hidden="false" customHeight="true" outlineLevel="0" collapsed="false">
      <c r="A765" s="161"/>
      <c r="B765" s="161"/>
      <c r="C765" s="10"/>
      <c r="D765" s="10"/>
      <c r="E765" s="10"/>
      <c r="F765" s="10"/>
      <c r="G765" s="10"/>
      <c r="H765" s="10"/>
      <c r="I765" s="10"/>
      <c r="J765" s="10"/>
    </row>
    <row r="766" s="10" customFormat="true" ht="26.1" hidden="false" customHeight="true" outlineLevel="0" collapsed="false">
      <c r="A766" s="161"/>
      <c r="B766" s="161"/>
      <c r="K766" s="55"/>
      <c r="L766" s="55"/>
      <c r="M766" s="55"/>
      <c r="N766" s="55"/>
      <c r="O766" s="55"/>
      <c r="P766" s="55"/>
      <c r="Q766" s="55"/>
      <c r="R766" s="55"/>
    </row>
    <row r="767" s="55" customFormat="true" ht="26.1" hidden="false" customHeight="true" outlineLevel="0" collapsed="false">
      <c r="A767" s="161"/>
      <c r="B767" s="161"/>
      <c r="C767" s="10"/>
      <c r="D767" s="10"/>
      <c r="E767" s="10"/>
      <c r="F767" s="10"/>
      <c r="G767" s="10"/>
      <c r="H767" s="10"/>
      <c r="I767" s="10"/>
      <c r="J767" s="10"/>
    </row>
    <row r="768" s="55" customFormat="true" ht="26.1" hidden="false" customHeight="true" outlineLevel="0" collapsed="false">
      <c r="A768" s="161"/>
      <c r="B768" s="162"/>
      <c r="C768" s="10"/>
      <c r="D768" s="10"/>
      <c r="E768" s="10"/>
      <c r="F768" s="10"/>
      <c r="G768" s="10"/>
      <c r="H768" s="10"/>
      <c r="I768" s="10"/>
      <c r="J768" s="10"/>
      <c r="Q768" s="10"/>
      <c r="R768" s="10"/>
    </row>
    <row r="769" s="55" customFormat="true" ht="26.1" hidden="false" customHeight="true" outlineLevel="0" collapsed="false">
      <c r="A769" s="161"/>
      <c r="B769" s="162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</row>
    <row r="770" s="55" customFormat="true" ht="42.75" hidden="false" customHeight="true" outlineLevel="0" collapsed="false">
      <c r="A770" s="161"/>
      <c r="B770" s="162"/>
      <c r="C770" s="10"/>
      <c r="D770" s="10"/>
      <c r="E770" s="10"/>
      <c r="F770" s="10"/>
      <c r="G770" s="10"/>
      <c r="H770" s="10"/>
      <c r="I770" s="10"/>
      <c r="J770" s="10"/>
    </row>
    <row r="771" s="10" customFormat="true" ht="42.75" hidden="false" customHeight="true" outlineLevel="0" collapsed="false">
      <c r="A771" s="161"/>
      <c r="B771" s="162"/>
    </row>
    <row r="772" s="58" customFormat="true" ht="26.1" hidden="false" customHeight="true" outlineLevel="0" collapsed="false">
      <c r="A772" s="161"/>
      <c r="B772" s="162"/>
      <c r="C772" s="10"/>
      <c r="D772" s="10"/>
      <c r="E772" s="10"/>
      <c r="F772" s="10"/>
      <c r="G772" s="10"/>
      <c r="H772" s="10"/>
      <c r="I772" s="111"/>
      <c r="J772" s="111"/>
      <c r="K772" s="10"/>
      <c r="L772" s="10"/>
      <c r="M772" s="10"/>
      <c r="N772" s="10"/>
      <c r="O772" s="10"/>
      <c r="P772" s="10"/>
      <c r="Q772" s="55"/>
      <c r="R772" s="55"/>
    </row>
    <row r="773" s="10" customFormat="true" ht="26.1" hidden="false" customHeight="true" outlineLevel="0" collapsed="false">
      <c r="A773" s="161"/>
      <c r="B773" s="161"/>
      <c r="Q773" s="55"/>
      <c r="R773" s="55"/>
    </row>
    <row r="774" s="55" customFormat="true" ht="26.1" hidden="false" customHeight="true" outlineLevel="0" collapsed="false">
      <c r="A774" s="161"/>
      <c r="B774" s="162"/>
      <c r="C774" s="10"/>
      <c r="D774" s="10"/>
      <c r="E774" s="10"/>
      <c r="F774" s="10"/>
      <c r="G774" s="10"/>
      <c r="H774" s="10"/>
      <c r="I774" s="10"/>
      <c r="J774" s="10"/>
    </row>
    <row r="775" s="55" customFormat="true" ht="26.1" hidden="false" customHeight="true" outlineLevel="0" collapsed="false">
      <c r="A775" s="161"/>
      <c r="B775" s="161"/>
      <c r="C775" s="10"/>
      <c r="D775" s="10"/>
      <c r="E775" s="10"/>
      <c r="F775" s="10"/>
      <c r="G775" s="10"/>
      <c r="H775" s="10"/>
      <c r="I775" s="10"/>
      <c r="J775" s="10"/>
      <c r="Q775" s="73"/>
      <c r="R775" s="73"/>
    </row>
    <row r="776" s="55" customFormat="true" ht="42.75" hidden="false" customHeight="true" outlineLevel="0" collapsed="false">
      <c r="A776" s="185"/>
      <c r="B776" s="185"/>
      <c r="C776" s="111"/>
      <c r="D776" s="111"/>
      <c r="E776" s="111"/>
      <c r="F776" s="111"/>
      <c r="G776" s="111"/>
      <c r="H776" s="111"/>
      <c r="I776" s="10"/>
      <c r="J776" s="10"/>
    </row>
    <row r="777" s="10" customFormat="true" ht="42.75" hidden="false" customHeight="true" outlineLevel="0" collapsed="false">
      <c r="A777" s="161"/>
      <c r="B777" s="161"/>
      <c r="K777" s="55"/>
      <c r="L777" s="55"/>
      <c r="M777" s="55"/>
      <c r="N777" s="55"/>
      <c r="O777" s="55"/>
      <c r="P777" s="55"/>
    </row>
    <row r="778" s="55" customFormat="true" ht="26.1" hidden="false" customHeight="true" outlineLevel="0" collapsed="false">
      <c r="A778" s="161"/>
      <c r="B778" s="162"/>
      <c r="C778" s="10"/>
      <c r="D778" s="10"/>
      <c r="E778" s="10"/>
      <c r="F778" s="10"/>
      <c r="G778" s="10"/>
      <c r="H778" s="10"/>
      <c r="I778" s="10"/>
      <c r="J778" s="10"/>
      <c r="Q778" s="10"/>
      <c r="R778" s="10"/>
    </row>
    <row r="779" s="55" customFormat="true" ht="26.1" hidden="false" customHeight="true" outlineLevel="0" collapsed="false">
      <c r="A779" s="161"/>
      <c r="B779" s="162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</row>
    <row r="780" s="55" customFormat="true" ht="26.1" hidden="false" customHeight="true" outlineLevel="0" collapsed="false">
      <c r="A780" s="161"/>
      <c r="B780" s="162"/>
      <c r="C780" s="10"/>
      <c r="D780" s="10"/>
      <c r="E780" s="10"/>
      <c r="F780" s="10"/>
      <c r="G780" s="10"/>
      <c r="H780" s="10"/>
      <c r="I780" s="10"/>
      <c r="J780" s="10"/>
    </row>
    <row r="781" s="10" customFormat="true" ht="26.1" hidden="false" customHeight="true" outlineLevel="0" collapsed="false">
      <c r="A781" s="161"/>
      <c r="B781" s="162"/>
      <c r="K781" s="111"/>
      <c r="L781" s="111"/>
      <c r="M781" s="111"/>
      <c r="N781" s="111"/>
      <c r="O781" s="111"/>
      <c r="P781" s="111"/>
    </row>
    <row r="782" s="55" customFormat="true" ht="26.1" hidden="false" customHeight="true" outlineLevel="0" collapsed="false">
      <c r="A782" s="161"/>
      <c r="B782" s="162"/>
      <c r="C782" s="10"/>
      <c r="D782" s="10"/>
      <c r="E782" s="10"/>
      <c r="F782" s="10"/>
      <c r="G782" s="10"/>
      <c r="H782" s="10"/>
      <c r="I782" s="10"/>
      <c r="J782" s="10"/>
    </row>
    <row r="783" s="55" customFormat="true" ht="26.1" hidden="false" customHeight="true" outlineLevel="0" collapsed="false">
      <c r="A783" s="161"/>
      <c r="B783" s="161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</row>
    <row r="784" s="55" customFormat="true" ht="31.5" hidden="false" customHeight="true" outlineLevel="0" collapsed="false">
      <c r="A784" s="172"/>
      <c r="B784" s="203"/>
      <c r="C784" s="10"/>
      <c r="D784" s="10"/>
      <c r="E784" s="10"/>
      <c r="F784" s="10"/>
      <c r="G784" s="10"/>
      <c r="H784" s="10"/>
      <c r="I784" s="10"/>
      <c r="J784" s="10"/>
    </row>
    <row r="785" s="10" customFormat="true" ht="30.75" hidden="false" customHeight="true" outlineLevel="0" collapsed="false">
      <c r="A785" s="152"/>
      <c r="B785" s="152"/>
      <c r="I785" s="235"/>
      <c r="J785" s="235"/>
    </row>
    <row r="786" s="10" customFormat="true" ht="26.1" hidden="false" customHeight="true" outlineLevel="0" collapsed="false">
      <c r="A786" s="168"/>
      <c r="B786" s="169"/>
      <c r="Q786" s="55"/>
      <c r="R786" s="55"/>
    </row>
    <row r="787" s="10" customFormat="true" ht="31.5" hidden="false" customHeight="true" outlineLevel="0" collapsed="false">
      <c r="A787" s="172"/>
      <c r="B787" s="172"/>
    </row>
    <row r="788" s="55" customFormat="true" ht="26.1" hidden="false" customHeight="true" outlineLevel="0" collapsed="false">
      <c r="A788" s="172"/>
      <c r="B788" s="203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</row>
    <row r="789" s="55" customFormat="true" ht="26.1" hidden="false" customHeight="true" outlineLevel="0" collapsed="false">
      <c r="A789" s="236"/>
      <c r="B789" s="236"/>
      <c r="C789" s="235"/>
      <c r="D789" s="235"/>
      <c r="E789" s="235"/>
      <c r="F789" s="235"/>
      <c r="G789" s="235"/>
      <c r="H789" s="235"/>
      <c r="I789" s="10"/>
      <c r="J789" s="10"/>
      <c r="K789" s="10"/>
      <c r="L789" s="10"/>
      <c r="M789" s="10"/>
      <c r="N789" s="10"/>
      <c r="O789" s="10"/>
      <c r="P789" s="10"/>
    </row>
    <row r="790" s="55" customFormat="true" ht="32.25" hidden="false" customHeight="true" outlineLevel="0" collapsed="false">
      <c r="A790" s="170"/>
      <c r="B790" s="17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</row>
    <row r="791" s="10" customFormat="true" ht="31.5" hidden="false" customHeight="true" outlineLevel="0" collapsed="false">
      <c r="A791" s="161"/>
      <c r="B791" s="161"/>
      <c r="K791" s="55"/>
      <c r="L791" s="55"/>
      <c r="M791" s="55"/>
      <c r="N791" s="55"/>
      <c r="O791" s="55"/>
      <c r="P791" s="55"/>
    </row>
    <row r="792" s="10" customFormat="true" ht="26.1" hidden="false" customHeight="true" outlineLevel="0" collapsed="false">
      <c r="A792" s="161"/>
      <c r="B792" s="161"/>
    </row>
    <row r="793" s="55" customFormat="true" ht="26.1" hidden="false" customHeight="true" outlineLevel="0" collapsed="false">
      <c r="A793" s="161"/>
      <c r="B793" s="161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</row>
    <row r="794" s="55" customFormat="true" ht="26.1" hidden="false" customHeight="true" outlineLevel="0" collapsed="false">
      <c r="A794" s="161"/>
      <c r="B794" s="161"/>
      <c r="C794" s="10"/>
      <c r="D794" s="10"/>
      <c r="E794" s="10"/>
      <c r="F794" s="10"/>
      <c r="G794" s="10"/>
      <c r="H794" s="10"/>
      <c r="I794" s="10"/>
      <c r="J794" s="10"/>
      <c r="K794" s="73"/>
      <c r="L794" s="73"/>
      <c r="M794" s="73"/>
      <c r="N794" s="73"/>
      <c r="O794" s="73"/>
      <c r="P794" s="73"/>
      <c r="Q794" s="10"/>
      <c r="R794" s="10"/>
    </row>
    <row r="795" s="55" customFormat="true" ht="29.25" hidden="false" customHeight="true" outlineLevel="0" collapsed="false">
      <c r="A795" s="161"/>
      <c r="B795" s="162"/>
      <c r="C795" s="10"/>
      <c r="D795" s="10"/>
      <c r="E795" s="10"/>
      <c r="F795" s="10"/>
      <c r="G795" s="10"/>
      <c r="H795" s="10"/>
      <c r="I795" s="10"/>
      <c r="J795" s="10"/>
    </row>
    <row r="796" s="55" customFormat="true" ht="26.1" hidden="false" customHeight="true" outlineLevel="0" collapsed="false">
      <c r="A796" s="161"/>
      <c r="B796" s="161"/>
      <c r="C796" s="10"/>
      <c r="D796" s="10"/>
      <c r="E796" s="10"/>
      <c r="F796" s="10"/>
      <c r="G796" s="10"/>
      <c r="H796" s="10"/>
      <c r="I796" s="111"/>
      <c r="J796" s="111"/>
    </row>
    <row r="797" s="10" customFormat="true" ht="26.1" hidden="false" customHeight="true" outlineLevel="0" collapsed="false">
      <c r="A797" s="161"/>
      <c r="B797" s="161"/>
      <c r="K797" s="55"/>
      <c r="L797" s="55"/>
      <c r="M797" s="55"/>
      <c r="N797" s="55"/>
      <c r="O797" s="55"/>
      <c r="P797" s="55"/>
    </row>
    <row r="798" s="73" customFormat="true" ht="26.1" hidden="false" customHeight="true" outlineLevel="0" collapsed="false">
      <c r="A798" s="161"/>
      <c r="B798" s="162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55"/>
      <c r="R798" s="55"/>
    </row>
    <row r="799" s="111" customFormat="true" ht="26.1" hidden="false" customHeight="true" outlineLevel="0" collapsed="false">
      <c r="A799" s="161"/>
      <c r="B799" s="162"/>
      <c r="C799" s="10"/>
      <c r="D799" s="10"/>
      <c r="E799" s="10"/>
      <c r="F799" s="10"/>
      <c r="G799" s="10"/>
      <c r="H799" s="10"/>
      <c r="I799" s="10"/>
      <c r="J799" s="10"/>
      <c r="K799" s="165" t="e">
        <f aca="false">#REF!</f>
        <v>#REF!</v>
      </c>
      <c r="L799" s="55"/>
      <c r="M799" s="55"/>
      <c r="N799" s="55"/>
      <c r="O799" s="55"/>
      <c r="P799" s="55"/>
      <c r="Q799" s="10"/>
      <c r="R799" s="10"/>
      <c r="S799" s="10"/>
      <c r="T799" s="10"/>
      <c r="U799" s="10"/>
      <c r="V799" s="10"/>
      <c r="W799" s="10"/>
    </row>
    <row r="800" s="55" customFormat="true" ht="40.5" hidden="false" customHeight="true" outlineLevel="0" collapsed="false">
      <c r="A800" s="185"/>
      <c r="B800" s="186"/>
      <c r="C800" s="111"/>
      <c r="D800" s="111"/>
      <c r="E800" s="111"/>
      <c r="F800" s="111"/>
      <c r="G800" s="111"/>
      <c r="H800" s="111"/>
      <c r="I800" s="10"/>
      <c r="J800" s="10"/>
      <c r="Q800" s="10"/>
      <c r="R800" s="10"/>
    </row>
    <row r="801" s="55" customFormat="true" ht="43.5" hidden="false" customHeight="true" outlineLevel="0" collapsed="false">
      <c r="A801" s="161"/>
      <c r="B801" s="162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</row>
    <row r="802" s="10" customFormat="true" ht="26.1" hidden="false" customHeight="true" outlineLevel="0" collapsed="false">
      <c r="A802" s="161"/>
      <c r="B802" s="161"/>
      <c r="K802" s="55"/>
      <c r="L802" s="55"/>
      <c r="M802" s="55"/>
      <c r="N802" s="55"/>
      <c r="O802" s="55"/>
      <c r="P802" s="55"/>
    </row>
    <row r="803" s="10" customFormat="true" ht="26.1" hidden="false" customHeight="true" outlineLevel="0" collapsed="false">
      <c r="A803" s="161"/>
      <c r="B803" s="162"/>
      <c r="K803" s="55"/>
      <c r="L803" s="55"/>
      <c r="M803" s="55"/>
      <c r="N803" s="55"/>
      <c r="O803" s="55"/>
      <c r="P803" s="55"/>
      <c r="Q803" s="55"/>
      <c r="R803" s="55"/>
    </row>
    <row r="804" s="10" customFormat="true" ht="26.1" hidden="false" customHeight="true" outlineLevel="0" collapsed="false">
      <c r="A804" s="161"/>
      <c r="B804" s="162"/>
      <c r="K804" s="55"/>
      <c r="L804" s="55"/>
      <c r="M804" s="55"/>
      <c r="N804" s="55"/>
      <c r="O804" s="55"/>
      <c r="P804" s="55"/>
      <c r="Q804" s="55"/>
      <c r="R804" s="55"/>
    </row>
    <row r="805" s="10" customFormat="true" ht="26.1" hidden="false" customHeight="true" outlineLevel="0" collapsed="false">
      <c r="A805" s="161"/>
      <c r="B805" s="161"/>
      <c r="K805" s="73"/>
      <c r="L805" s="73"/>
      <c r="M805" s="73"/>
      <c r="N805" s="73"/>
      <c r="O805" s="73"/>
      <c r="P805" s="73"/>
    </row>
    <row r="806" s="10" customFormat="true" ht="26.1" hidden="false" customHeight="true" outlineLevel="0" collapsed="false">
      <c r="A806" s="161"/>
      <c r="B806" s="162"/>
      <c r="K806" s="55"/>
      <c r="L806" s="55"/>
      <c r="M806" s="55"/>
      <c r="N806" s="55"/>
      <c r="O806" s="55"/>
      <c r="P806" s="55"/>
      <c r="Q806" s="55"/>
      <c r="R806" s="55"/>
    </row>
    <row r="807" s="10" customFormat="true" ht="26.1" hidden="false" customHeight="true" outlineLevel="0" collapsed="false">
      <c r="A807" s="161"/>
      <c r="B807" s="162"/>
      <c r="Q807" s="73"/>
      <c r="R807" s="73"/>
    </row>
    <row r="808" s="55" customFormat="true" ht="26.1" hidden="false" customHeight="true" outlineLevel="0" collapsed="false">
      <c r="A808" s="161"/>
      <c r="B808" s="162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</row>
    <row r="809" s="55" customFormat="true" ht="26.1" hidden="false" customHeight="true" outlineLevel="0" collapsed="false">
      <c r="A809" s="161"/>
      <c r="B809" s="162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</row>
    <row r="810" s="55" customFormat="true" ht="26.1" hidden="false" customHeight="true" outlineLevel="0" collapsed="false">
      <c r="A810" s="161"/>
      <c r="B810" s="162"/>
      <c r="C810" s="10"/>
      <c r="D810" s="10"/>
      <c r="E810" s="10"/>
      <c r="F810" s="10"/>
      <c r="G810" s="10"/>
      <c r="H810" s="10"/>
      <c r="I810" s="10"/>
      <c r="J810" s="10"/>
    </row>
    <row r="811" s="55" customFormat="true" ht="26.1" hidden="false" customHeight="true" outlineLevel="0" collapsed="false">
      <c r="A811" s="161"/>
      <c r="B811" s="161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</row>
    <row r="812" s="55" customFormat="true" ht="26.1" hidden="false" customHeight="true" outlineLevel="0" collapsed="false">
      <c r="A812" s="161"/>
      <c r="B812" s="161"/>
      <c r="C812" s="10"/>
      <c r="D812" s="10"/>
      <c r="E812" s="10"/>
      <c r="F812" s="10"/>
      <c r="G812" s="10"/>
      <c r="H812" s="10"/>
      <c r="I812" s="10"/>
      <c r="J812" s="10"/>
      <c r="Q812" s="10"/>
      <c r="R812" s="10"/>
    </row>
    <row r="813" s="10" customFormat="true" ht="26.1" hidden="false" customHeight="true" outlineLevel="0" collapsed="false">
      <c r="A813" s="161"/>
      <c r="B813" s="161"/>
      <c r="K813" s="55"/>
      <c r="L813" s="55"/>
      <c r="M813" s="55"/>
      <c r="N813" s="55"/>
      <c r="O813" s="55"/>
      <c r="P813" s="55"/>
    </row>
    <row r="814" s="55" customFormat="true" ht="26.1" hidden="false" customHeight="true" outlineLevel="0" collapsed="false">
      <c r="A814" s="161"/>
      <c r="B814" s="162"/>
      <c r="C814" s="10"/>
      <c r="D814" s="10"/>
      <c r="E814" s="10"/>
      <c r="F814" s="10"/>
      <c r="G814" s="10"/>
      <c r="H814" s="10"/>
      <c r="I814" s="10"/>
      <c r="J814" s="10"/>
    </row>
    <row r="815" s="10" customFormat="true" ht="26.1" hidden="false" customHeight="true" outlineLevel="0" collapsed="false">
      <c r="A815" s="161"/>
      <c r="B815" s="161"/>
      <c r="Q815" s="55"/>
      <c r="R815" s="55"/>
    </row>
    <row r="816" s="55" customFormat="true" ht="26.1" hidden="false" customHeight="true" outlineLevel="0" collapsed="false">
      <c r="A816" s="161"/>
      <c r="B816" s="162"/>
      <c r="C816" s="10"/>
      <c r="D816" s="10"/>
      <c r="E816" s="10"/>
      <c r="F816" s="10"/>
      <c r="G816" s="10"/>
      <c r="H816" s="10"/>
      <c r="I816" s="10"/>
      <c r="J816" s="10"/>
    </row>
    <row r="817" s="10" customFormat="true" ht="26.1" hidden="false" customHeight="true" outlineLevel="0" collapsed="false">
      <c r="A817" s="161"/>
      <c r="B817" s="162"/>
      <c r="Q817" s="55"/>
      <c r="R817" s="55"/>
    </row>
    <row r="818" s="55" customFormat="true" ht="26.1" hidden="false" customHeight="true" outlineLevel="0" collapsed="false">
      <c r="A818" s="161"/>
      <c r="B818" s="162"/>
      <c r="C818" s="10"/>
      <c r="D818" s="10"/>
      <c r="E818" s="10"/>
      <c r="F818" s="10"/>
      <c r="G818" s="10"/>
      <c r="H818" s="10"/>
      <c r="I818" s="10"/>
      <c r="J818" s="10"/>
      <c r="Q818" s="10"/>
      <c r="R818" s="10"/>
    </row>
    <row r="819" s="55" customFormat="true" ht="26.1" hidden="false" customHeight="true" outlineLevel="0" collapsed="false">
      <c r="A819" s="161"/>
      <c r="B819" s="161"/>
      <c r="C819" s="10"/>
      <c r="D819" s="10"/>
      <c r="E819" s="10"/>
      <c r="F819" s="10"/>
      <c r="G819" s="10"/>
      <c r="H819" s="10"/>
      <c r="I819" s="10"/>
      <c r="J819" s="10"/>
    </row>
    <row r="820" s="55" customFormat="true" ht="26.1" hidden="false" customHeight="true" outlineLevel="0" collapsed="false">
      <c r="A820" s="161"/>
      <c r="B820" s="162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</row>
    <row r="821" s="55" customFormat="true" ht="26.1" hidden="false" customHeight="true" outlineLevel="0" collapsed="false">
      <c r="A821" s="161"/>
      <c r="B821" s="161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</row>
    <row r="822" s="10" customFormat="true" ht="26.1" hidden="false" customHeight="true" outlineLevel="0" collapsed="false">
      <c r="A822" s="161"/>
      <c r="B822" s="162"/>
    </row>
    <row r="823" s="55" customFormat="true" ht="26.1" hidden="false" customHeight="true" outlineLevel="0" collapsed="false">
      <c r="A823" s="161"/>
      <c r="B823" s="162"/>
      <c r="C823" s="10"/>
      <c r="D823" s="10"/>
      <c r="E823" s="10"/>
      <c r="F823" s="10"/>
      <c r="G823" s="10"/>
      <c r="H823" s="10"/>
      <c r="I823" s="10"/>
      <c r="J823" s="10"/>
    </row>
    <row r="824" s="55" customFormat="true" ht="26.1" hidden="false" customHeight="true" outlineLevel="0" collapsed="false">
      <c r="A824" s="161"/>
      <c r="B824" s="161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</row>
    <row r="825" s="58" customFormat="true" ht="26.1" hidden="false" customHeight="true" outlineLevel="0" collapsed="false">
      <c r="A825" s="161"/>
      <c r="B825" s="161"/>
      <c r="C825" s="10"/>
      <c r="D825" s="10"/>
      <c r="E825" s="10"/>
      <c r="F825" s="10"/>
      <c r="G825" s="10"/>
      <c r="H825" s="10"/>
      <c r="I825" s="10"/>
      <c r="J825" s="10"/>
      <c r="K825" s="55"/>
      <c r="L825" s="55"/>
      <c r="M825" s="55"/>
      <c r="N825" s="55"/>
      <c r="O825" s="55"/>
      <c r="P825" s="55"/>
      <c r="Q825" s="10"/>
      <c r="R825" s="10"/>
    </row>
    <row r="826" s="10" customFormat="true" ht="26.1" hidden="false" customHeight="true" outlineLevel="0" collapsed="false">
      <c r="A826" s="161"/>
      <c r="B826" s="161"/>
      <c r="K826" s="55"/>
      <c r="L826" s="55"/>
      <c r="M826" s="55"/>
      <c r="N826" s="55"/>
      <c r="O826" s="55"/>
      <c r="P826" s="55"/>
      <c r="Q826" s="111"/>
      <c r="R826" s="111"/>
    </row>
    <row r="827" s="10" customFormat="true" ht="29.25" hidden="false" customHeight="true" outlineLevel="0" collapsed="false">
      <c r="A827" s="161"/>
      <c r="B827" s="162"/>
    </row>
    <row r="828" s="55" customFormat="true" ht="26.1" hidden="false" customHeight="true" outlineLevel="0" collapsed="false">
      <c r="A828" s="161"/>
      <c r="B828" s="161"/>
      <c r="C828" s="10"/>
      <c r="D828" s="10"/>
      <c r="E828" s="10"/>
      <c r="F828" s="10"/>
      <c r="G828" s="10"/>
      <c r="H828" s="10"/>
      <c r="I828" s="10"/>
      <c r="J828" s="10"/>
      <c r="Q828" s="10"/>
      <c r="R828" s="10"/>
    </row>
    <row r="829" s="10" customFormat="true" ht="26.1" hidden="false" customHeight="true" outlineLevel="0" collapsed="false">
      <c r="A829" s="161"/>
      <c r="B829" s="162"/>
    </row>
    <row r="830" s="55" customFormat="true" ht="26.1" hidden="false" customHeight="true" outlineLevel="0" collapsed="false">
      <c r="A830" s="161"/>
      <c r="B830" s="162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73"/>
      <c r="R830" s="73"/>
    </row>
    <row r="831" s="10" customFormat="true" ht="26.1" hidden="false" customHeight="true" outlineLevel="0" collapsed="false">
      <c r="A831" s="161"/>
      <c r="B831" s="161"/>
      <c r="K831" s="55"/>
      <c r="L831" s="55"/>
      <c r="M831" s="55"/>
      <c r="N831" s="55"/>
      <c r="O831" s="55"/>
      <c r="P831" s="55"/>
    </row>
    <row r="832" s="55" customFormat="true" ht="26.1" hidden="false" customHeight="true" outlineLevel="0" collapsed="false">
      <c r="A832" s="161"/>
      <c r="B832" s="162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</row>
    <row r="833" s="10" customFormat="true" ht="26.1" hidden="false" customHeight="true" outlineLevel="0" collapsed="false">
      <c r="A833" s="161"/>
      <c r="B833" s="161"/>
      <c r="K833" s="55"/>
      <c r="L833" s="55"/>
      <c r="M833" s="55"/>
      <c r="N833" s="55"/>
      <c r="O833" s="55"/>
      <c r="P833" s="55"/>
      <c r="Q833" s="55"/>
      <c r="R833" s="55"/>
    </row>
    <row r="834" s="55" customFormat="true" ht="26.1" hidden="false" customHeight="true" outlineLevel="0" collapsed="false">
      <c r="A834" s="161"/>
      <c r="B834" s="161"/>
      <c r="C834" s="10"/>
      <c r="D834" s="10"/>
      <c r="E834" s="10"/>
      <c r="F834" s="10"/>
      <c r="G834" s="10"/>
      <c r="H834" s="10"/>
      <c r="I834" s="10"/>
      <c r="J834" s="10"/>
    </row>
    <row r="835" s="55" customFormat="true" ht="32.25" hidden="false" customHeight="true" outlineLevel="0" collapsed="false">
      <c r="A835" s="161"/>
      <c r="B835" s="162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</row>
    <row r="836" s="10" customFormat="true" ht="26.1" hidden="false" customHeight="true" outlineLevel="0" collapsed="false">
      <c r="A836" s="161"/>
      <c r="B836" s="161"/>
      <c r="K836" s="55"/>
      <c r="L836" s="55"/>
      <c r="M836" s="55"/>
      <c r="N836" s="55"/>
      <c r="O836" s="55"/>
      <c r="P836" s="55"/>
    </row>
    <row r="837" s="55" customFormat="true" ht="26.1" hidden="false" customHeight="true" outlineLevel="0" collapsed="false">
      <c r="A837" s="161"/>
      <c r="B837" s="162"/>
      <c r="C837" s="10"/>
      <c r="D837" s="10"/>
      <c r="E837" s="10"/>
      <c r="F837" s="10"/>
      <c r="G837" s="10"/>
      <c r="H837" s="10"/>
      <c r="I837" s="111"/>
      <c r="J837" s="111"/>
      <c r="K837" s="73"/>
      <c r="L837" s="73"/>
      <c r="M837" s="73"/>
      <c r="N837" s="73"/>
      <c r="O837" s="73"/>
      <c r="P837" s="73"/>
    </row>
    <row r="838" s="10" customFormat="true" ht="26.1" hidden="false" customHeight="true" outlineLevel="0" collapsed="false">
      <c r="A838" s="161"/>
      <c r="B838" s="162"/>
      <c r="Q838" s="55"/>
      <c r="R838" s="55"/>
    </row>
    <row r="839" s="55" customFormat="true" ht="26.1" hidden="false" customHeight="true" outlineLevel="0" collapsed="false">
      <c r="A839" s="161"/>
      <c r="B839" s="161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</row>
    <row r="840" s="10" customFormat="true" ht="26.1" hidden="false" customHeight="true" outlineLevel="0" collapsed="false">
      <c r="A840" s="161"/>
      <c r="B840" s="162"/>
      <c r="K840" s="55"/>
      <c r="L840" s="55"/>
      <c r="M840" s="55"/>
      <c r="N840" s="55"/>
      <c r="O840" s="55"/>
      <c r="P840" s="55"/>
      <c r="Q840" s="55"/>
      <c r="R840" s="55"/>
    </row>
    <row r="841" s="55" customFormat="true" ht="26.1" hidden="false" customHeight="true" outlineLevel="0" collapsed="false">
      <c r="A841" s="185"/>
      <c r="B841" s="186"/>
      <c r="C841" s="111"/>
      <c r="D841" s="111"/>
      <c r="E841" s="111"/>
      <c r="F841" s="111"/>
      <c r="G841" s="111"/>
      <c r="H841" s="111"/>
      <c r="I841" s="10"/>
      <c r="J841" s="10"/>
    </row>
    <row r="842" s="55" customFormat="true" ht="26.1" hidden="false" customHeight="true" outlineLevel="0" collapsed="false">
      <c r="A842" s="161"/>
      <c r="B842" s="161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</row>
    <row r="843" s="10" customFormat="true" ht="26.1" hidden="false" customHeight="true" outlineLevel="0" collapsed="false">
      <c r="A843" s="161"/>
      <c r="B843" s="161"/>
      <c r="Q843" s="55"/>
      <c r="R843" s="55"/>
    </row>
    <row r="844" s="10" customFormat="true" ht="32.25" hidden="false" customHeight="true" outlineLevel="0" collapsed="false">
      <c r="A844" s="161"/>
      <c r="B844" s="162"/>
      <c r="K844" s="55"/>
      <c r="L844" s="55"/>
      <c r="M844" s="55"/>
      <c r="N844" s="55"/>
      <c r="O844" s="55"/>
      <c r="P844" s="55"/>
      <c r="Q844" s="55"/>
      <c r="R844" s="55"/>
    </row>
    <row r="845" s="10" customFormat="true" ht="32.25" hidden="false" customHeight="true" outlineLevel="0" collapsed="false">
      <c r="A845" s="212"/>
      <c r="B845" s="234"/>
      <c r="K845" s="55"/>
      <c r="L845" s="55"/>
      <c r="M845" s="55"/>
      <c r="N845" s="55"/>
      <c r="O845" s="55"/>
      <c r="P845" s="55"/>
    </row>
    <row r="846" s="55" customFormat="true" ht="32.25" hidden="false" customHeight="true" outlineLevel="0" collapsed="false">
      <c r="A846" s="161"/>
      <c r="B846" s="161"/>
      <c r="C846" s="10"/>
      <c r="D846" s="10"/>
      <c r="E846" s="10"/>
      <c r="F846" s="10"/>
      <c r="G846" s="10"/>
      <c r="H846" s="10"/>
      <c r="I846" s="10"/>
      <c r="J846" s="10"/>
      <c r="Q846" s="10"/>
      <c r="R846" s="10"/>
    </row>
    <row r="847" s="55" customFormat="true" ht="26.1" hidden="false" customHeight="true" outlineLevel="0" collapsed="false">
      <c r="A847" s="161"/>
      <c r="B847" s="161"/>
      <c r="C847" s="10"/>
      <c r="D847" s="10"/>
      <c r="E847" s="10"/>
      <c r="F847" s="10"/>
      <c r="G847" s="10"/>
      <c r="H847" s="10"/>
      <c r="I847" s="111"/>
      <c r="J847" s="111"/>
    </row>
    <row r="848" s="55" customFormat="true" ht="26.1" hidden="false" customHeight="true" outlineLevel="0" collapsed="false">
      <c r="A848" s="161"/>
      <c r="B848" s="162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</row>
    <row r="849" s="55" customFormat="true" ht="26.1" hidden="false" customHeight="true" outlineLevel="0" collapsed="false">
      <c r="A849" s="161"/>
      <c r="B849" s="162"/>
      <c r="C849" s="10"/>
      <c r="D849" s="10"/>
      <c r="E849" s="10"/>
      <c r="F849" s="10"/>
      <c r="G849" s="10"/>
      <c r="H849" s="10"/>
      <c r="I849" s="10"/>
      <c r="J849" s="10"/>
    </row>
    <row r="850" s="10" customFormat="true" ht="26.1" hidden="false" customHeight="true" outlineLevel="0" collapsed="false">
      <c r="A850" s="161"/>
      <c r="B850" s="162"/>
    </row>
    <row r="851" customFormat="false" ht="26.1" hidden="false" customHeight="true" outlineLevel="0" collapsed="false">
      <c r="A851" s="185"/>
      <c r="B851" s="186"/>
      <c r="C851" s="111"/>
      <c r="D851" s="111"/>
      <c r="E851" s="111"/>
      <c r="F851" s="111"/>
      <c r="G851" s="111"/>
      <c r="H851" s="111"/>
      <c r="I851" s="111"/>
      <c r="J851" s="111"/>
      <c r="K851" s="55"/>
      <c r="L851" s="55"/>
      <c r="M851" s="55"/>
      <c r="N851" s="55"/>
      <c r="O851" s="55"/>
      <c r="P851" s="55"/>
      <c r="Q851" s="55"/>
      <c r="R851" s="55"/>
    </row>
    <row r="852" s="55" customFormat="true" ht="26.1" hidden="false" customHeight="true" outlineLevel="0" collapsed="false">
      <c r="A852" s="161"/>
      <c r="B852" s="161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</row>
    <row r="853" s="10" customFormat="true" ht="26.1" hidden="false" customHeight="true" outlineLevel="0" collapsed="false">
      <c r="A853" s="161"/>
      <c r="B853" s="162"/>
      <c r="K853" s="55"/>
      <c r="L853" s="55"/>
      <c r="M853" s="55"/>
      <c r="N853" s="55"/>
      <c r="O853" s="55"/>
      <c r="P853" s="55"/>
      <c r="Q853" s="55"/>
      <c r="R853" s="55"/>
    </row>
    <row r="854" s="10" customFormat="true" ht="26.1" hidden="false" customHeight="true" outlineLevel="0" collapsed="false">
      <c r="A854" s="161"/>
      <c r="B854" s="161"/>
      <c r="Q854" s="58"/>
      <c r="R854" s="58"/>
    </row>
    <row r="855" s="10" customFormat="true" ht="26.1" hidden="false" customHeight="true" outlineLevel="0" collapsed="false">
      <c r="A855" s="185"/>
      <c r="B855" s="186"/>
      <c r="C855" s="111"/>
      <c r="D855" s="111"/>
      <c r="E855" s="111"/>
      <c r="F855" s="111"/>
      <c r="G855" s="111"/>
      <c r="H855" s="111"/>
    </row>
    <row r="856" s="55" customFormat="true" ht="26.1" hidden="false" customHeight="true" outlineLevel="0" collapsed="false">
      <c r="A856" s="161"/>
      <c r="B856" s="161"/>
      <c r="C856" s="10"/>
      <c r="D856" s="10"/>
      <c r="E856" s="10"/>
      <c r="F856" s="10"/>
      <c r="G856" s="10"/>
      <c r="H856" s="10"/>
      <c r="I856" s="10"/>
      <c r="J856" s="10"/>
      <c r="K856" s="111"/>
      <c r="L856" s="111"/>
      <c r="M856" s="111"/>
      <c r="N856" s="111"/>
      <c r="O856" s="111"/>
      <c r="P856" s="111"/>
    </row>
    <row r="857" s="55" customFormat="true" ht="26.1" hidden="false" customHeight="true" outlineLevel="0" collapsed="false">
      <c r="A857" s="161"/>
      <c r="B857" s="162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</row>
    <row r="858" s="10" customFormat="true" ht="26.1" hidden="false" customHeight="true" outlineLevel="0" collapsed="false">
      <c r="A858" s="161"/>
      <c r="B858" s="161"/>
      <c r="Q858" s="111"/>
      <c r="R858" s="111"/>
    </row>
    <row r="859" s="55" customFormat="true" ht="26.1" hidden="false" customHeight="true" outlineLevel="0" collapsed="false">
      <c r="A859" s="161"/>
      <c r="B859" s="161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</row>
    <row r="860" s="55" customFormat="true" ht="26.1" hidden="false" customHeight="true" outlineLevel="0" collapsed="false">
      <c r="A860" s="161"/>
      <c r="B860" s="161"/>
      <c r="C860" s="10"/>
      <c r="D860" s="10"/>
      <c r="E860" s="10"/>
      <c r="F860" s="10"/>
      <c r="G860" s="10"/>
      <c r="H860" s="10"/>
      <c r="I860" s="10"/>
      <c r="J860" s="10"/>
      <c r="K860" s="73"/>
      <c r="L860" s="73"/>
      <c r="M860" s="73"/>
      <c r="N860" s="73"/>
      <c r="O860" s="73"/>
      <c r="P860" s="73"/>
    </row>
    <row r="861" s="10" customFormat="true" ht="26.1" hidden="false" customHeight="true" outlineLevel="0" collapsed="false">
      <c r="A861" s="152"/>
      <c r="B861" s="152"/>
    </row>
    <row r="862" s="55" customFormat="true" ht="47.25" hidden="false" customHeight="true" outlineLevel="0" collapsed="false">
      <c r="A862" s="152"/>
      <c r="B862" s="152"/>
      <c r="C862" s="10"/>
      <c r="D862" s="10"/>
      <c r="E862" s="10"/>
      <c r="F862" s="10"/>
      <c r="G862" s="10"/>
      <c r="H862" s="10"/>
      <c r="I862" s="10"/>
      <c r="J862" s="10"/>
    </row>
    <row r="863" s="10" customFormat="true" ht="47.25" hidden="false" customHeight="true" outlineLevel="0" collapsed="false">
      <c r="A863" s="152"/>
      <c r="B863" s="152"/>
      <c r="K863" s="55"/>
      <c r="L863" s="55"/>
      <c r="M863" s="55"/>
      <c r="N863" s="55"/>
      <c r="O863" s="55"/>
      <c r="P863" s="55"/>
      <c r="Q863" s="55"/>
      <c r="R863" s="55"/>
    </row>
    <row r="864" s="55" customFormat="true" ht="26.1" hidden="false" customHeight="true" outlineLevel="0" collapsed="false">
      <c r="A864" s="238"/>
      <c r="B864" s="239"/>
      <c r="C864" s="10"/>
      <c r="D864" s="10"/>
      <c r="E864" s="10"/>
      <c r="F864" s="10"/>
      <c r="G864" s="10"/>
      <c r="H864" s="10"/>
      <c r="I864" s="10"/>
      <c r="J864" s="10"/>
    </row>
    <row r="865" s="55" customFormat="true" ht="26.1" hidden="false" customHeight="true" outlineLevel="0" collapsed="false">
      <c r="A865" s="187"/>
      <c r="B865" s="187"/>
      <c r="C865" s="10"/>
      <c r="D865" s="10"/>
      <c r="E865" s="10"/>
      <c r="F865" s="10"/>
      <c r="G865" s="10"/>
      <c r="H865" s="10"/>
      <c r="I865" s="10"/>
      <c r="J865" s="10"/>
    </row>
    <row r="866" s="55" customFormat="true" ht="26.1" hidden="false" customHeight="true" outlineLevel="0" collapsed="false">
      <c r="A866" s="170"/>
      <c r="B866" s="171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</row>
    <row r="867" s="55" customFormat="true" ht="45.75" hidden="false" customHeight="true" outlineLevel="0" collapsed="false">
      <c r="A867" s="212"/>
      <c r="B867" s="234"/>
      <c r="C867" s="10"/>
      <c r="D867" s="10"/>
      <c r="E867" s="10"/>
      <c r="F867" s="10"/>
      <c r="G867" s="10"/>
      <c r="H867" s="10"/>
      <c r="I867" s="10"/>
      <c r="J867" s="10"/>
      <c r="Q867" s="58"/>
      <c r="R867" s="58"/>
    </row>
    <row r="868" s="55" customFormat="true" ht="34.5" hidden="false" customHeight="true" outlineLevel="0" collapsed="false">
      <c r="A868" s="161"/>
      <c r="B868" s="162"/>
      <c r="C868" s="10"/>
      <c r="D868" s="10"/>
      <c r="E868" s="10"/>
      <c r="F868" s="10"/>
      <c r="G868" s="10"/>
      <c r="H868" s="10"/>
      <c r="I868" s="10"/>
      <c r="J868" s="10"/>
      <c r="K868" s="165" t="e">
        <f aca="false">#REF!</f>
        <v>#REF!</v>
      </c>
      <c r="Q868" s="10"/>
      <c r="R868" s="10"/>
    </row>
    <row r="869" s="55" customFormat="true" ht="26.1" hidden="false" customHeight="true" outlineLevel="0" collapsed="false">
      <c r="A869" s="161"/>
      <c r="B869" s="162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</row>
    <row r="870" s="10" customFormat="true" ht="26.1" hidden="false" customHeight="true" outlineLevel="0" collapsed="false">
      <c r="A870" s="161"/>
      <c r="B870" s="161"/>
      <c r="K870" s="55"/>
      <c r="L870" s="55"/>
      <c r="M870" s="55"/>
      <c r="N870" s="55"/>
      <c r="O870" s="55"/>
      <c r="P870" s="55"/>
      <c r="Q870" s="55"/>
      <c r="R870" s="55"/>
    </row>
    <row r="871" s="58" customFormat="true" ht="26.1" hidden="false" customHeight="true" outlineLevel="0" collapsed="false">
      <c r="A871" s="161"/>
      <c r="B871" s="162"/>
      <c r="C871" s="10"/>
      <c r="D871" s="10"/>
      <c r="E871" s="10"/>
      <c r="F871" s="10"/>
      <c r="G871" s="10"/>
      <c r="H871" s="10"/>
      <c r="I871" s="10"/>
      <c r="J871" s="10"/>
      <c r="K871" s="55"/>
      <c r="L871" s="55"/>
      <c r="M871" s="55"/>
      <c r="N871" s="55"/>
      <c r="O871" s="55"/>
      <c r="P871" s="55"/>
      <c r="Q871" s="55"/>
      <c r="R871" s="55"/>
    </row>
    <row r="872" s="10" customFormat="true" ht="31.5" hidden="false" customHeight="true" outlineLevel="0" collapsed="false">
      <c r="A872" s="161"/>
      <c r="B872" s="162"/>
      <c r="K872" s="55"/>
      <c r="L872" s="55"/>
      <c r="M872" s="55"/>
      <c r="N872" s="55"/>
      <c r="O872" s="55"/>
      <c r="P872" s="55"/>
    </row>
    <row r="873" s="55" customFormat="true" ht="34.5" hidden="false" customHeight="true" outlineLevel="0" collapsed="false">
      <c r="A873" s="161"/>
      <c r="B873" s="161"/>
      <c r="C873" s="10"/>
      <c r="D873" s="10"/>
      <c r="E873" s="10"/>
      <c r="F873" s="10"/>
      <c r="G873" s="10"/>
      <c r="H873" s="10"/>
      <c r="I873" s="10"/>
      <c r="J873" s="10"/>
    </row>
    <row r="874" s="55" customFormat="true" ht="33.75" hidden="false" customHeight="true" outlineLevel="0" collapsed="false">
      <c r="A874" s="161"/>
      <c r="B874" s="162"/>
      <c r="C874" s="10"/>
      <c r="D874" s="10"/>
      <c r="E874" s="10"/>
      <c r="F874" s="10"/>
      <c r="G874" s="10"/>
      <c r="H874" s="10"/>
      <c r="I874" s="10"/>
      <c r="J874" s="10"/>
    </row>
    <row r="875" s="10" customFormat="true" ht="32.25" hidden="false" customHeight="true" outlineLevel="0" collapsed="false">
      <c r="A875" s="161"/>
      <c r="B875" s="162"/>
      <c r="Q875" s="55"/>
      <c r="R875" s="55"/>
    </row>
    <row r="876" s="10" customFormat="true" ht="37.5" hidden="false" customHeight="true" outlineLevel="0" collapsed="false">
      <c r="A876" s="161"/>
      <c r="B876" s="162"/>
    </row>
    <row r="877" s="10" customFormat="true" ht="26.25" hidden="false" customHeight="true" outlineLevel="0" collapsed="false">
      <c r="A877" s="161"/>
      <c r="B877" s="162"/>
      <c r="K877" s="55"/>
      <c r="L877" s="55"/>
      <c r="M877" s="55"/>
      <c r="N877" s="55"/>
      <c r="O877" s="55"/>
      <c r="P877" s="55"/>
      <c r="Q877" s="55"/>
      <c r="R877" s="55"/>
    </row>
    <row r="878" s="10" customFormat="true" ht="30.75" hidden="false" customHeight="true" outlineLevel="0" collapsed="false">
      <c r="A878" s="161"/>
      <c r="B878" s="162"/>
      <c r="Q878" s="55"/>
      <c r="R878" s="55"/>
    </row>
    <row r="879" s="10" customFormat="true" ht="35.25" hidden="false" customHeight="true" outlineLevel="0" collapsed="false">
      <c r="A879" s="161"/>
      <c r="B879" s="161"/>
      <c r="K879" s="55"/>
      <c r="L879" s="55"/>
      <c r="M879" s="55"/>
      <c r="N879" s="55"/>
      <c r="O879" s="55"/>
      <c r="P879" s="55"/>
      <c r="Q879" s="55"/>
      <c r="R879" s="55"/>
    </row>
    <row r="880" s="10" customFormat="true" ht="24.95" hidden="false" customHeight="true" outlineLevel="0" collapsed="false">
      <c r="A880" s="161"/>
      <c r="B880" s="161"/>
    </row>
    <row r="881" s="10" customFormat="true" ht="24.95" hidden="false" customHeight="true" outlineLevel="0" collapsed="false">
      <c r="A881" s="161"/>
      <c r="B881" s="162"/>
      <c r="K881" s="55"/>
      <c r="L881" s="55"/>
      <c r="M881" s="55"/>
      <c r="N881" s="55"/>
      <c r="O881" s="55"/>
      <c r="P881" s="55"/>
    </row>
    <row r="882" s="55" customFormat="true" ht="24.95" hidden="false" customHeight="true" outlineLevel="0" collapsed="false">
      <c r="A882" s="161"/>
      <c r="B882" s="161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</row>
    <row r="883" s="10" customFormat="true" ht="24.95" hidden="false" customHeight="true" outlineLevel="0" collapsed="false">
      <c r="A883" s="161"/>
      <c r="B883" s="162"/>
      <c r="K883" s="55"/>
      <c r="L883" s="55"/>
      <c r="M883" s="55"/>
      <c r="N883" s="55"/>
      <c r="O883" s="55"/>
      <c r="P883" s="55"/>
      <c r="Q883" s="55"/>
      <c r="R883" s="55"/>
    </row>
    <row r="884" s="10" customFormat="true" ht="24.95" hidden="false" customHeight="true" outlineLevel="0" collapsed="false">
      <c r="A884" s="161"/>
      <c r="B884" s="161"/>
      <c r="K884" s="58"/>
      <c r="L884" s="58"/>
      <c r="M884" s="58"/>
      <c r="N884" s="58"/>
      <c r="O884" s="58"/>
      <c r="P884" s="58"/>
      <c r="Q884" s="55"/>
      <c r="R884" s="55"/>
    </row>
    <row r="885" s="10" customFormat="true" ht="24.95" hidden="false" customHeight="true" outlineLevel="0" collapsed="false">
      <c r="A885" s="212"/>
      <c r="B885" s="234"/>
      <c r="Q885" s="55"/>
      <c r="R885" s="55"/>
    </row>
    <row r="886" s="10" customFormat="true" ht="24.95" hidden="false" customHeight="true" outlineLevel="0" collapsed="false">
      <c r="A886" s="161"/>
      <c r="B886" s="161"/>
      <c r="K886" s="55"/>
      <c r="L886" s="55"/>
      <c r="M886" s="55"/>
      <c r="N886" s="55"/>
      <c r="O886" s="55"/>
      <c r="P886" s="55"/>
    </row>
    <row r="887" s="10" customFormat="true" ht="24.95" hidden="false" customHeight="true" outlineLevel="0" collapsed="false">
      <c r="A887" s="161"/>
      <c r="B887" s="162"/>
    </row>
    <row r="888" s="160" customFormat="true" ht="24.95" hidden="false" customHeight="true" outlineLevel="0" collapsed="false">
      <c r="A888" s="161"/>
      <c r="B888" s="162"/>
      <c r="C888" s="10"/>
      <c r="D888" s="10"/>
      <c r="E888" s="10"/>
      <c r="F888" s="10"/>
      <c r="G888" s="10"/>
      <c r="H888" s="10"/>
      <c r="I888" s="10"/>
      <c r="J888" s="10"/>
      <c r="K888" s="111"/>
      <c r="L888" s="111"/>
      <c r="M888" s="111"/>
      <c r="N888" s="111"/>
      <c r="O888" s="111"/>
      <c r="P888" s="111"/>
      <c r="Q888" s="55"/>
      <c r="R888" s="55"/>
    </row>
    <row r="889" s="10" customFormat="true" ht="24.95" hidden="false" customHeight="true" outlineLevel="0" collapsed="false">
      <c r="A889" s="161"/>
      <c r="B889" s="161"/>
      <c r="Q889" s="55"/>
      <c r="R889" s="55"/>
    </row>
    <row r="890" s="10" customFormat="true" ht="24.95" hidden="false" customHeight="true" outlineLevel="0" collapsed="false">
      <c r="A890" s="161"/>
      <c r="B890" s="162"/>
      <c r="K890" s="55"/>
      <c r="L890" s="55"/>
      <c r="M890" s="55"/>
      <c r="N890" s="55"/>
      <c r="O890" s="55"/>
      <c r="P890" s="55"/>
      <c r="Q890" s="55"/>
      <c r="R890" s="55"/>
    </row>
    <row r="891" s="10" customFormat="true" ht="24.95" hidden="false" customHeight="true" outlineLevel="0" collapsed="false">
      <c r="A891" s="161"/>
      <c r="B891" s="161"/>
      <c r="Q891" s="55"/>
      <c r="R891" s="55"/>
    </row>
    <row r="892" s="10" customFormat="true" ht="24.95" hidden="false" customHeight="true" outlineLevel="0" collapsed="false">
      <c r="A892" s="185"/>
      <c r="B892" s="185"/>
      <c r="K892" s="55"/>
      <c r="L892" s="55"/>
      <c r="M892" s="55"/>
      <c r="N892" s="55"/>
      <c r="O892" s="55"/>
      <c r="P892" s="55"/>
      <c r="S892" s="111"/>
      <c r="T892" s="111"/>
      <c r="U892" s="111"/>
      <c r="V892" s="111"/>
      <c r="W892" s="111"/>
    </row>
    <row r="893" s="10" customFormat="true" ht="24.95" hidden="false" customHeight="true" outlineLevel="0" collapsed="false">
      <c r="A893" s="161"/>
      <c r="B893" s="161"/>
      <c r="K893" s="55"/>
      <c r="L893" s="55"/>
      <c r="M893" s="55"/>
      <c r="N893" s="55"/>
      <c r="O893" s="55"/>
      <c r="P893" s="55"/>
      <c r="Q893" s="73"/>
      <c r="R893" s="73"/>
    </row>
    <row r="894" s="10" customFormat="true" ht="24.95" hidden="false" customHeight="true" outlineLevel="0" collapsed="false">
      <c r="A894" s="161"/>
      <c r="B894" s="162"/>
      <c r="K894" s="55"/>
      <c r="L894" s="55"/>
      <c r="M894" s="55"/>
      <c r="N894" s="55"/>
      <c r="O894" s="55"/>
      <c r="P894" s="55"/>
    </row>
    <row r="895" s="10" customFormat="true" ht="24.95" hidden="false" customHeight="true" outlineLevel="0" collapsed="false">
      <c r="A895" s="161"/>
      <c r="B895" s="161"/>
      <c r="K895" s="55"/>
      <c r="L895" s="55"/>
      <c r="M895" s="55"/>
      <c r="N895" s="55"/>
      <c r="O895" s="55"/>
      <c r="P895" s="55"/>
      <c r="Q895" s="55"/>
      <c r="R895" s="55"/>
    </row>
    <row r="896" s="10" customFormat="true" ht="24.95" hidden="false" customHeight="true" outlineLevel="0" collapsed="false">
      <c r="A896" s="161"/>
      <c r="B896" s="162"/>
      <c r="Q896" s="55"/>
      <c r="R896" s="55"/>
    </row>
    <row r="897" s="10" customFormat="true" ht="24.95" hidden="false" customHeight="true" outlineLevel="0" collapsed="false">
      <c r="A897" s="161"/>
      <c r="B897" s="162"/>
      <c r="K897" s="58"/>
      <c r="L897" s="58"/>
      <c r="M897" s="58"/>
      <c r="N897" s="58"/>
      <c r="O897" s="58"/>
      <c r="P897" s="58"/>
    </row>
    <row r="898" s="160" customFormat="true" ht="24.95" hidden="false" customHeight="true" outlineLevel="0" collapsed="false">
      <c r="A898" s="161"/>
      <c r="B898" s="162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</row>
    <row r="899" s="10" customFormat="true" ht="24.95" hidden="false" customHeight="true" outlineLevel="0" collapsed="false">
      <c r="A899" s="161"/>
      <c r="B899" s="162"/>
      <c r="K899" s="55"/>
      <c r="L899" s="55"/>
      <c r="M899" s="55"/>
      <c r="N899" s="55"/>
      <c r="O899" s="55"/>
      <c r="P899" s="55"/>
    </row>
    <row r="900" s="10" customFormat="true" ht="24.95" hidden="false" customHeight="true" outlineLevel="0" collapsed="false">
      <c r="A900" s="161"/>
      <c r="B900" s="161"/>
      <c r="K900" s="55"/>
      <c r="L900" s="55"/>
      <c r="M900" s="55"/>
      <c r="N900" s="55"/>
      <c r="O900" s="55"/>
      <c r="P900" s="55"/>
    </row>
    <row r="901" s="111" customFormat="true" ht="41.25" hidden="false" customHeight="true" outlineLevel="0" collapsed="false">
      <c r="A901" s="161"/>
      <c r="B901" s="162"/>
      <c r="C901" s="10"/>
      <c r="D901" s="10"/>
      <c r="E901" s="10"/>
      <c r="F901" s="10"/>
      <c r="G901" s="10"/>
      <c r="H901" s="10"/>
      <c r="I901" s="10"/>
      <c r="J901" s="10"/>
      <c r="K901" s="55"/>
      <c r="L901" s="55"/>
      <c r="M901" s="55"/>
      <c r="N901" s="55"/>
      <c r="O901" s="55"/>
      <c r="P901" s="55"/>
      <c r="Q901" s="10"/>
      <c r="R901" s="10"/>
    </row>
    <row r="902" s="10" customFormat="true" ht="24.95" hidden="false" customHeight="true" outlineLevel="0" collapsed="false">
      <c r="A902" s="161"/>
      <c r="B902" s="161"/>
    </row>
    <row r="903" s="10" customFormat="true" ht="24.95" hidden="false" customHeight="true" outlineLevel="0" collapsed="false">
      <c r="A903" s="161"/>
      <c r="B903" s="162"/>
      <c r="K903" s="55"/>
      <c r="L903" s="55"/>
      <c r="M903" s="55"/>
      <c r="N903" s="55"/>
      <c r="O903" s="55"/>
      <c r="P903" s="55"/>
      <c r="Q903" s="55"/>
      <c r="R903" s="55"/>
    </row>
    <row r="904" s="10" customFormat="true" ht="24.95" hidden="false" customHeight="true" outlineLevel="0" collapsed="false">
      <c r="A904" s="161"/>
      <c r="B904" s="162"/>
      <c r="K904" s="55"/>
      <c r="L904" s="55"/>
      <c r="M904" s="55"/>
      <c r="N904" s="55"/>
      <c r="O904" s="55"/>
      <c r="P904" s="55"/>
      <c r="Q904" s="55"/>
      <c r="R904" s="55"/>
    </row>
    <row r="905" s="10" customFormat="true" ht="24.95" hidden="false" customHeight="true" outlineLevel="0" collapsed="false">
      <c r="A905" s="161"/>
      <c r="B905" s="162"/>
      <c r="K905" s="55"/>
      <c r="L905" s="55"/>
      <c r="M905" s="55"/>
      <c r="N905" s="55"/>
      <c r="O905" s="55"/>
      <c r="P905" s="55"/>
      <c r="Q905" s="55"/>
      <c r="R905" s="55"/>
    </row>
    <row r="906" s="10" customFormat="true" ht="24.95" hidden="false" customHeight="true" outlineLevel="0" collapsed="false">
      <c r="A906" s="161"/>
      <c r="B906" s="161"/>
      <c r="Q906" s="55"/>
      <c r="R906" s="55"/>
    </row>
    <row r="907" s="10" customFormat="true" ht="24.95" hidden="false" customHeight="true" outlineLevel="0" collapsed="false">
      <c r="A907" s="161"/>
      <c r="B907" s="162"/>
      <c r="K907" s="55"/>
      <c r="L907" s="55"/>
      <c r="M907" s="55"/>
      <c r="N907" s="55"/>
      <c r="O907" s="55"/>
      <c r="P907" s="55"/>
      <c r="Q907" s="55"/>
      <c r="R907" s="55"/>
    </row>
    <row r="908" s="10" customFormat="true" ht="24.95" hidden="false" customHeight="true" outlineLevel="0" collapsed="false">
      <c r="A908" s="161"/>
      <c r="B908" s="162"/>
      <c r="K908" s="55"/>
      <c r="L908" s="55"/>
      <c r="M908" s="55"/>
      <c r="N908" s="55"/>
      <c r="O908" s="55"/>
      <c r="P908" s="55"/>
    </row>
    <row r="909" s="10" customFormat="true" ht="24.95" hidden="false" customHeight="true" outlineLevel="0" collapsed="false">
      <c r="A909" s="161"/>
      <c r="B909" s="162"/>
      <c r="K909" s="55"/>
      <c r="L909" s="55"/>
      <c r="M909" s="55"/>
      <c r="N909" s="55"/>
      <c r="O909" s="55"/>
      <c r="P909" s="55"/>
      <c r="Q909" s="55"/>
      <c r="R909" s="55"/>
    </row>
    <row r="910" s="10" customFormat="true" ht="24.95" hidden="false" customHeight="true" outlineLevel="0" collapsed="false">
      <c r="A910" s="161"/>
      <c r="B910" s="161"/>
    </row>
    <row r="911" s="10" customFormat="true" ht="24.95" hidden="false" customHeight="true" outlineLevel="0" collapsed="false">
      <c r="A911" s="161"/>
      <c r="B911" s="162"/>
      <c r="Q911" s="55"/>
      <c r="R911" s="55"/>
    </row>
    <row r="912" s="237" customFormat="true" ht="24.95" hidden="false" customHeight="true" outlineLevel="0" collapsed="false">
      <c r="A912" s="161"/>
      <c r="B912" s="162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</row>
    <row r="913" s="10" customFormat="true" ht="24.95" hidden="false" customHeight="true" outlineLevel="0" collapsed="false">
      <c r="A913" s="161"/>
      <c r="B913" s="162"/>
      <c r="K913" s="55"/>
      <c r="L913" s="55"/>
      <c r="M913" s="55"/>
      <c r="N913" s="55"/>
      <c r="O913" s="55"/>
      <c r="P913" s="55"/>
      <c r="Q913" s="55"/>
      <c r="R913" s="55"/>
    </row>
    <row r="914" s="10" customFormat="true" ht="24.95" hidden="false" customHeight="true" outlineLevel="0" collapsed="false">
      <c r="A914" s="161"/>
      <c r="B914" s="161"/>
      <c r="K914" s="55"/>
      <c r="L914" s="55"/>
      <c r="M914" s="55"/>
      <c r="N914" s="55"/>
      <c r="O914" s="55"/>
      <c r="P914" s="55"/>
      <c r="Q914" s="55"/>
      <c r="R914" s="55"/>
    </row>
    <row r="915" s="10" customFormat="true" ht="24.95" hidden="false" customHeight="true" outlineLevel="0" collapsed="false">
      <c r="A915" s="161"/>
      <c r="B915" s="161"/>
      <c r="K915" s="55"/>
      <c r="L915" s="55"/>
      <c r="M915" s="55"/>
      <c r="N915" s="55"/>
      <c r="O915" s="55"/>
      <c r="P915" s="55"/>
      <c r="Q915" s="55"/>
      <c r="R915" s="55"/>
    </row>
    <row r="916" s="10" customFormat="true" ht="24.95" hidden="false" customHeight="true" outlineLevel="0" collapsed="false">
      <c r="A916" s="161"/>
      <c r="B916" s="161"/>
      <c r="Q916" s="55"/>
      <c r="R916" s="55"/>
    </row>
    <row r="917" s="10" customFormat="true" ht="24.95" hidden="false" customHeight="true" outlineLevel="0" collapsed="false">
      <c r="A917" s="161"/>
      <c r="B917" s="162"/>
    </row>
    <row r="918" s="10" customFormat="true" ht="24.95" hidden="false" customHeight="true" outlineLevel="0" collapsed="false">
      <c r="A918" s="161"/>
      <c r="B918" s="162"/>
      <c r="K918" s="55"/>
      <c r="L918" s="55"/>
      <c r="M918" s="55"/>
      <c r="N918" s="55"/>
      <c r="O918" s="55"/>
      <c r="P918" s="55"/>
      <c r="Q918" s="55"/>
      <c r="R918" s="55"/>
    </row>
    <row r="919" s="10" customFormat="true" ht="24.95" hidden="false" customHeight="true" outlineLevel="0" collapsed="false">
      <c r="A919" s="161"/>
      <c r="B919" s="162"/>
      <c r="K919" s="55"/>
      <c r="L919" s="55"/>
      <c r="M919" s="55"/>
      <c r="N919" s="55"/>
      <c r="O919" s="55"/>
      <c r="P919" s="55"/>
      <c r="Q919" s="55"/>
      <c r="R919" s="55"/>
    </row>
    <row r="920" s="10" customFormat="true" ht="24.95" hidden="false" customHeight="true" outlineLevel="0" collapsed="false">
      <c r="A920" s="161"/>
      <c r="B920" s="161"/>
      <c r="K920" s="55"/>
      <c r="L920" s="55"/>
      <c r="M920" s="55"/>
      <c r="N920" s="55"/>
      <c r="O920" s="55"/>
      <c r="P920" s="55"/>
      <c r="Q920" s="58"/>
      <c r="R920" s="58"/>
    </row>
    <row r="921" s="10" customFormat="true" ht="24.95" hidden="false" customHeight="true" outlineLevel="0" collapsed="false">
      <c r="A921" s="161"/>
      <c r="B921" s="161"/>
      <c r="K921" s="55"/>
      <c r="L921" s="55"/>
      <c r="M921" s="55"/>
      <c r="N921" s="55"/>
      <c r="O921" s="55"/>
      <c r="P921" s="55"/>
    </row>
    <row r="922" s="10" customFormat="true" ht="24.95" hidden="false" customHeight="true" outlineLevel="0" collapsed="false">
      <c r="A922" s="161"/>
      <c r="B922" s="162"/>
    </row>
    <row r="923" s="10" customFormat="true" ht="24.95" hidden="false" customHeight="true" outlineLevel="0" collapsed="false">
      <c r="A923" s="161"/>
      <c r="B923" s="162"/>
      <c r="I923" s="111"/>
      <c r="J923" s="111"/>
      <c r="K923" s="73"/>
      <c r="L923" s="73"/>
      <c r="M923" s="73"/>
      <c r="N923" s="73"/>
      <c r="O923" s="73"/>
      <c r="P923" s="73"/>
      <c r="Q923" s="55"/>
      <c r="R923" s="55"/>
    </row>
    <row r="924" s="10" customFormat="true" ht="24.95" hidden="false" customHeight="true" outlineLevel="0" collapsed="false">
      <c r="A924" s="161"/>
      <c r="B924" s="162"/>
      <c r="I924" s="111"/>
      <c r="J924" s="111"/>
    </row>
    <row r="925" s="10" customFormat="true" ht="24.95" hidden="false" customHeight="true" outlineLevel="0" collapsed="false">
      <c r="A925" s="161"/>
      <c r="B925" s="162"/>
      <c r="K925" s="55"/>
      <c r="L925" s="55"/>
      <c r="M925" s="55"/>
      <c r="N925" s="55"/>
      <c r="O925" s="55"/>
      <c r="P925" s="55"/>
      <c r="Q925" s="55"/>
      <c r="R925" s="55"/>
    </row>
    <row r="926" s="10" customFormat="true" ht="24.95" hidden="false" customHeight="true" outlineLevel="0" collapsed="false">
      <c r="A926" s="152"/>
      <c r="B926" s="152"/>
      <c r="K926" s="55"/>
      <c r="L926" s="55"/>
      <c r="M926" s="55"/>
      <c r="N926" s="55"/>
      <c r="O926" s="55"/>
      <c r="P926" s="55"/>
    </row>
    <row r="927" s="10" customFormat="true" ht="24.95" hidden="false" customHeight="true" outlineLevel="0" collapsed="false">
      <c r="A927" s="158"/>
      <c r="B927" s="159"/>
      <c r="C927" s="111"/>
      <c r="D927" s="111"/>
      <c r="E927" s="111"/>
      <c r="F927" s="111"/>
      <c r="G927" s="111"/>
      <c r="H927" s="111"/>
      <c r="Q927" s="55"/>
      <c r="R927" s="55"/>
    </row>
    <row r="928" s="10" customFormat="true" ht="24.95" hidden="false" customHeight="true" outlineLevel="0" collapsed="false">
      <c r="A928" s="158"/>
      <c r="B928" s="158"/>
      <c r="C928" s="111"/>
      <c r="D928" s="111"/>
      <c r="E928" s="111"/>
      <c r="F928" s="111"/>
      <c r="G928" s="111"/>
      <c r="H928" s="111"/>
    </row>
    <row r="929" s="10" customFormat="true" ht="24.95" hidden="false" customHeight="true" outlineLevel="0" collapsed="false">
      <c r="A929" s="152"/>
      <c r="B929" s="153"/>
      <c r="Q929" s="55"/>
      <c r="R929" s="55"/>
    </row>
    <row r="930" s="10" customFormat="true" ht="24.95" hidden="false" customHeight="true" outlineLevel="0" collapsed="false">
      <c r="A930" s="152"/>
      <c r="B930" s="153"/>
      <c r="Q930" s="55"/>
      <c r="R930" s="55"/>
    </row>
    <row r="931" s="10" customFormat="true" ht="24.95" hidden="false" customHeight="true" outlineLevel="0" collapsed="false">
      <c r="A931" s="152"/>
      <c r="B931" s="152"/>
    </row>
    <row r="932" s="10" customFormat="true" ht="24.95" hidden="false" customHeight="true" outlineLevel="0" collapsed="false">
      <c r="A932" s="152"/>
      <c r="B932" s="152"/>
      <c r="Q932" s="55"/>
      <c r="R932" s="55"/>
    </row>
    <row r="933" s="10" customFormat="true" ht="24.95" hidden="false" customHeight="true" outlineLevel="0" collapsed="false">
      <c r="A933" s="152"/>
      <c r="B933" s="152"/>
      <c r="K933" s="55"/>
      <c r="L933" s="55"/>
      <c r="M933" s="55"/>
      <c r="N933" s="55"/>
      <c r="O933" s="55"/>
      <c r="P933" s="55"/>
    </row>
    <row r="934" s="10" customFormat="true" ht="24.95" hidden="false" customHeight="true" outlineLevel="0" collapsed="false">
      <c r="A934" s="152"/>
      <c r="B934" s="152"/>
      <c r="K934" s="55"/>
      <c r="L934" s="55"/>
      <c r="M934" s="55"/>
      <c r="N934" s="55"/>
      <c r="O934" s="55"/>
      <c r="P934" s="55"/>
      <c r="Q934" s="55"/>
      <c r="R934" s="55"/>
    </row>
    <row r="935" s="10" customFormat="true" ht="24.95" hidden="false" customHeight="true" outlineLevel="0" collapsed="false">
      <c r="A935" s="152"/>
      <c r="B935" s="152"/>
      <c r="K935" s="55"/>
      <c r="L935" s="55"/>
      <c r="M935" s="55"/>
      <c r="N935" s="55"/>
      <c r="O935" s="55"/>
      <c r="P935" s="55"/>
    </row>
    <row r="936" s="10" customFormat="true" ht="24.95" hidden="false" customHeight="true" outlineLevel="0" collapsed="false">
      <c r="A936" s="152"/>
      <c r="B936" s="152"/>
      <c r="K936" s="55"/>
      <c r="L936" s="55"/>
      <c r="M936" s="55"/>
      <c r="N936" s="55"/>
      <c r="O936" s="55"/>
      <c r="P936" s="55"/>
      <c r="Q936" s="55"/>
      <c r="R936" s="55"/>
    </row>
    <row r="937" s="10" customFormat="true" ht="24.95" hidden="false" customHeight="true" outlineLevel="0" collapsed="false">
      <c r="A937" s="152"/>
      <c r="B937" s="153"/>
      <c r="K937" s="55"/>
      <c r="L937" s="55"/>
      <c r="M937" s="55"/>
      <c r="N937" s="55"/>
      <c r="O937" s="55"/>
      <c r="P937" s="55"/>
      <c r="Q937" s="55"/>
      <c r="R937" s="55"/>
    </row>
    <row r="938" s="10" customFormat="true" ht="24.95" hidden="false" customHeight="true" outlineLevel="0" collapsed="false">
      <c r="A938" s="152"/>
      <c r="B938" s="153"/>
    </row>
    <row r="939" s="10" customFormat="true" ht="24.95" hidden="false" customHeight="true" outlineLevel="0" collapsed="false">
      <c r="A939" s="152"/>
      <c r="B939" s="153"/>
      <c r="K939" s="55"/>
      <c r="L939" s="55"/>
      <c r="M939" s="55"/>
      <c r="N939" s="55"/>
      <c r="O939" s="55"/>
      <c r="P939" s="55"/>
    </row>
    <row r="940" s="10" customFormat="true" ht="24.95" hidden="false" customHeight="true" outlineLevel="0" collapsed="false">
      <c r="A940" s="152"/>
      <c r="B940" s="153"/>
    </row>
    <row r="941" s="10" customFormat="true" ht="24.95" hidden="false" customHeight="true" outlineLevel="0" collapsed="false">
      <c r="A941" s="152"/>
      <c r="B941" s="153"/>
      <c r="K941" s="55"/>
      <c r="L941" s="55"/>
      <c r="M941" s="55"/>
      <c r="N941" s="55"/>
      <c r="O941" s="55"/>
      <c r="P941" s="55"/>
      <c r="Q941" s="55"/>
      <c r="R941" s="55"/>
    </row>
    <row r="942" s="10" customFormat="true" ht="24.95" hidden="false" customHeight="true" outlineLevel="0" collapsed="false">
      <c r="A942" s="152"/>
      <c r="B942" s="152"/>
      <c r="Q942" s="55"/>
      <c r="R942" s="55"/>
    </row>
    <row r="943" s="10" customFormat="true" ht="24.95" hidden="false" customHeight="true" outlineLevel="0" collapsed="false">
      <c r="A943" s="152"/>
      <c r="B943" s="153"/>
      <c r="K943" s="165" t="e">
        <f aca="false">#REF!</f>
        <v>#REF!</v>
      </c>
      <c r="L943" s="55"/>
      <c r="M943" s="55"/>
      <c r="N943" s="55"/>
      <c r="O943" s="55"/>
      <c r="P943" s="55"/>
      <c r="Q943" s="55"/>
      <c r="R943" s="55"/>
    </row>
    <row r="944" s="10" customFormat="true" ht="24.95" hidden="false" customHeight="true" outlineLevel="0" collapsed="false">
      <c r="A944" s="152"/>
      <c r="B944" s="152"/>
      <c r="K944" s="55"/>
      <c r="L944" s="55"/>
      <c r="M944" s="55"/>
      <c r="N944" s="55"/>
      <c r="O944" s="55"/>
      <c r="P944" s="55"/>
      <c r="Q944" s="55"/>
      <c r="R944" s="55"/>
    </row>
    <row r="945" s="10" customFormat="true" ht="24.95" hidden="false" customHeight="true" outlineLevel="0" collapsed="false">
      <c r="A945" s="152"/>
      <c r="B945" s="153"/>
      <c r="K945" s="55"/>
      <c r="L945" s="55"/>
      <c r="M945" s="55"/>
      <c r="N945" s="55"/>
      <c r="O945" s="55"/>
      <c r="P945" s="55"/>
    </row>
    <row r="946" s="10" customFormat="true" ht="24.95" hidden="false" customHeight="true" outlineLevel="0" collapsed="false">
      <c r="A946" s="152"/>
      <c r="B946" s="152"/>
      <c r="K946" s="55"/>
      <c r="L946" s="55"/>
      <c r="M946" s="55"/>
      <c r="N946" s="55"/>
      <c r="O946" s="55"/>
      <c r="P946" s="55"/>
    </row>
    <row r="947" s="10" customFormat="true" ht="24.95" hidden="false" customHeight="true" outlineLevel="0" collapsed="false">
      <c r="A947" s="152"/>
      <c r="B947" s="153"/>
      <c r="Q947" s="55"/>
      <c r="R947" s="55"/>
    </row>
    <row r="948" s="10" customFormat="true" ht="24.95" hidden="false" customHeight="true" outlineLevel="0" collapsed="false">
      <c r="A948" s="152"/>
      <c r="B948" s="153"/>
      <c r="K948" s="55"/>
      <c r="L948" s="55"/>
      <c r="M948" s="55"/>
      <c r="N948" s="55"/>
      <c r="O948" s="55"/>
      <c r="P948" s="55"/>
    </row>
    <row r="949" s="10" customFormat="true" ht="24.95" hidden="false" customHeight="true" outlineLevel="0" collapsed="false">
      <c r="A949" s="152"/>
      <c r="B949" s="153"/>
      <c r="K949" s="55"/>
      <c r="L949" s="55"/>
      <c r="M949" s="55"/>
      <c r="N949" s="55"/>
      <c r="O949" s="55"/>
      <c r="P949" s="55"/>
    </row>
    <row r="950" s="10" customFormat="true" ht="24.95" hidden="false" customHeight="true" outlineLevel="0" collapsed="false">
      <c r="A950" s="152"/>
      <c r="B950" s="153"/>
      <c r="K950" s="58"/>
      <c r="L950" s="58"/>
      <c r="M950" s="58"/>
      <c r="N950" s="58"/>
      <c r="O950" s="58"/>
      <c r="P950" s="58"/>
    </row>
    <row r="951" s="10" customFormat="true" ht="24.95" hidden="false" customHeight="true" outlineLevel="0" collapsed="false">
      <c r="A951" s="152"/>
      <c r="B951" s="152"/>
      <c r="Q951" s="55"/>
      <c r="R951" s="55"/>
    </row>
    <row r="952" s="10" customFormat="true" ht="24.95" hidden="false" customHeight="true" outlineLevel="0" collapsed="false">
      <c r="A952" s="152"/>
      <c r="B952" s="153"/>
      <c r="Q952" s="55"/>
      <c r="R952" s="55"/>
    </row>
    <row r="953" s="10" customFormat="true" ht="24.95" hidden="false" customHeight="true" outlineLevel="0" collapsed="false">
      <c r="A953" s="152"/>
      <c r="B953" s="153"/>
      <c r="K953" s="55"/>
      <c r="L953" s="55"/>
      <c r="M953" s="55"/>
      <c r="N953" s="55"/>
      <c r="O953" s="55"/>
      <c r="P953" s="55"/>
    </row>
    <row r="954" s="10" customFormat="true" ht="24.95" hidden="false" customHeight="true" outlineLevel="0" collapsed="false">
      <c r="A954" s="161"/>
      <c r="B954" s="162"/>
      <c r="Q954" s="55"/>
      <c r="R954" s="55"/>
    </row>
    <row r="955" s="10" customFormat="true" ht="24.95" hidden="false" customHeight="true" outlineLevel="0" collapsed="false">
      <c r="A955" s="152"/>
      <c r="B955" s="152"/>
      <c r="K955" s="55"/>
      <c r="L955" s="55"/>
      <c r="M955" s="55"/>
      <c r="N955" s="55"/>
      <c r="O955" s="55"/>
      <c r="P955" s="55"/>
      <c r="Q955" s="55"/>
      <c r="R955" s="55"/>
    </row>
    <row r="956" s="10" customFormat="true" ht="24.95" hidden="false" customHeight="true" outlineLevel="0" collapsed="false">
      <c r="A956" s="187"/>
      <c r="B956" s="187"/>
    </row>
    <row r="957" s="10" customFormat="true" ht="24.95" hidden="false" customHeight="true" outlineLevel="0" collapsed="false">
      <c r="A957" s="170"/>
      <c r="B957" s="171"/>
      <c r="K957" s="55"/>
      <c r="L957" s="55"/>
      <c r="M957" s="55"/>
      <c r="N957" s="55"/>
      <c r="O957" s="55"/>
      <c r="P957" s="55"/>
      <c r="Q957" s="55"/>
      <c r="R957" s="55"/>
    </row>
    <row r="958" s="10" customFormat="true" ht="24.95" hidden="false" customHeight="true" outlineLevel="0" collapsed="false">
      <c r="A958" s="212"/>
      <c r="B958" s="212"/>
    </row>
    <row r="959" s="10" customFormat="true" ht="24.95" hidden="false" customHeight="true" outlineLevel="0" collapsed="false">
      <c r="A959" s="161"/>
      <c r="B959" s="162"/>
      <c r="K959" s="55"/>
      <c r="L959" s="55"/>
      <c r="M959" s="55"/>
      <c r="N959" s="55"/>
      <c r="O959" s="55"/>
      <c r="P959" s="55"/>
      <c r="Q959" s="55"/>
      <c r="R959" s="55"/>
    </row>
    <row r="960" s="10" customFormat="true" ht="24.95" hidden="false" customHeight="true" outlineLevel="0" collapsed="false">
      <c r="A960" s="161"/>
      <c r="B960" s="161"/>
      <c r="K960" s="55"/>
      <c r="L960" s="55"/>
      <c r="M960" s="55"/>
      <c r="N960" s="55"/>
      <c r="O960" s="55"/>
      <c r="P960" s="55"/>
      <c r="Q960" s="55"/>
      <c r="R960" s="55"/>
    </row>
    <row r="961" s="10" customFormat="true" ht="24.95" hidden="false" customHeight="true" outlineLevel="0" collapsed="false">
      <c r="A961" s="161"/>
      <c r="B961" s="162"/>
      <c r="Q961" s="55"/>
      <c r="R961" s="55"/>
    </row>
    <row r="962" s="10" customFormat="true" ht="24.95" hidden="false" customHeight="true" outlineLevel="0" collapsed="false">
      <c r="A962" s="161"/>
      <c r="B962" s="161"/>
      <c r="K962" s="55"/>
      <c r="L962" s="55"/>
      <c r="M962" s="55"/>
      <c r="N962" s="55"/>
      <c r="O962" s="55"/>
      <c r="P962" s="55"/>
      <c r="Q962" s="55"/>
      <c r="R962" s="55"/>
    </row>
    <row r="963" s="10" customFormat="true" ht="24.95" hidden="false" customHeight="true" outlineLevel="0" collapsed="false">
      <c r="A963" s="161"/>
      <c r="B963" s="162"/>
      <c r="Q963" s="55"/>
      <c r="R963" s="55"/>
    </row>
    <row r="964" s="10" customFormat="true" ht="24.95" hidden="false" customHeight="true" outlineLevel="0" collapsed="false">
      <c r="A964" s="161"/>
      <c r="B964" s="162"/>
      <c r="K964" s="55"/>
      <c r="L964" s="55"/>
      <c r="M964" s="55"/>
      <c r="N964" s="55"/>
      <c r="O964" s="55"/>
      <c r="P964" s="55"/>
      <c r="Q964" s="55"/>
      <c r="R964" s="55"/>
    </row>
    <row r="965" s="10" customFormat="true" ht="24.95" hidden="false" customHeight="true" outlineLevel="0" collapsed="false">
      <c r="A965" s="161"/>
      <c r="B965" s="161"/>
    </row>
    <row r="966" s="10" customFormat="true" ht="24.95" hidden="false" customHeight="true" outlineLevel="0" collapsed="false">
      <c r="A966" s="161"/>
      <c r="B966" s="162"/>
      <c r="K966" s="55"/>
      <c r="L966" s="55"/>
      <c r="M966" s="55"/>
      <c r="N966" s="55"/>
      <c r="O966" s="55"/>
      <c r="P966" s="55"/>
      <c r="Q966" s="58"/>
      <c r="R966" s="58"/>
    </row>
    <row r="967" s="10" customFormat="true" ht="24.95" hidden="false" customHeight="true" outlineLevel="0" collapsed="false">
      <c r="A967" s="161"/>
      <c r="B967" s="161"/>
      <c r="K967" s="55"/>
      <c r="L967" s="55"/>
      <c r="M967" s="55"/>
      <c r="N967" s="55"/>
      <c r="O967" s="55"/>
      <c r="P967" s="55"/>
    </row>
    <row r="968" s="10" customFormat="true" ht="24.95" hidden="false" customHeight="true" outlineLevel="0" collapsed="false">
      <c r="A968" s="161"/>
      <c r="B968" s="162"/>
      <c r="Q968" s="55"/>
      <c r="R968" s="55"/>
    </row>
    <row r="969" s="10" customFormat="true" ht="24.95" hidden="false" customHeight="true" outlineLevel="0" collapsed="false">
      <c r="A969" s="161"/>
      <c r="B969" s="161"/>
      <c r="Q969" s="55"/>
      <c r="R969" s="55"/>
    </row>
    <row r="970" s="10" customFormat="true" ht="24.95" hidden="false" customHeight="true" outlineLevel="0" collapsed="false">
      <c r="A970" s="161"/>
      <c r="B970" s="162"/>
    </row>
    <row r="971" s="10" customFormat="true" ht="24.95" hidden="false" customHeight="true" outlineLevel="0" collapsed="false">
      <c r="A971" s="161"/>
      <c r="B971" s="162"/>
      <c r="K971" s="55"/>
      <c r="L971" s="55"/>
      <c r="M971" s="55"/>
      <c r="N971" s="55"/>
      <c r="O971" s="55"/>
      <c r="P971" s="55"/>
    </row>
    <row r="972" s="10" customFormat="true" ht="24.95" hidden="false" customHeight="true" outlineLevel="0" collapsed="false">
      <c r="A972" s="161"/>
      <c r="B972" s="161"/>
      <c r="K972" s="55"/>
      <c r="L972" s="55"/>
      <c r="M972" s="55"/>
      <c r="N972" s="55"/>
      <c r="O972" s="55"/>
      <c r="P972" s="55"/>
    </row>
    <row r="973" s="10" customFormat="true" ht="24.95" hidden="false" customHeight="true" outlineLevel="0" collapsed="false">
      <c r="A973" s="212"/>
      <c r="B973" s="212"/>
      <c r="K973" s="55"/>
      <c r="L973" s="55"/>
      <c r="M973" s="55"/>
      <c r="N973" s="55"/>
      <c r="O973" s="55"/>
      <c r="P973" s="55"/>
    </row>
    <row r="974" s="10" customFormat="true" ht="24.95" hidden="false" customHeight="true" outlineLevel="0" collapsed="false">
      <c r="A974" s="161"/>
      <c r="B974" s="161"/>
      <c r="K974" s="55"/>
      <c r="L974" s="55"/>
      <c r="M974" s="55"/>
      <c r="N974" s="55"/>
      <c r="O974" s="55"/>
      <c r="P974" s="55"/>
    </row>
    <row r="975" s="10" customFormat="true" ht="24.95" hidden="false" customHeight="true" outlineLevel="0" collapsed="false">
      <c r="A975" s="161"/>
      <c r="B975" s="162"/>
    </row>
    <row r="976" s="10" customFormat="true" ht="24.95" hidden="false" customHeight="true" outlineLevel="0" collapsed="false">
      <c r="A976" s="161"/>
      <c r="B976" s="162"/>
    </row>
    <row r="977" s="10" customFormat="true" ht="24.95" hidden="false" customHeight="true" outlineLevel="0" collapsed="false">
      <c r="A977" s="161"/>
      <c r="B977" s="162"/>
      <c r="K977" s="55"/>
      <c r="L977" s="55"/>
      <c r="M977" s="55"/>
      <c r="N977" s="55"/>
      <c r="O977" s="55"/>
      <c r="P977" s="55"/>
      <c r="Q977" s="55"/>
      <c r="R977" s="55"/>
    </row>
    <row r="978" s="10" customFormat="true" ht="24.95" hidden="false" customHeight="true" outlineLevel="0" collapsed="false">
      <c r="A978" s="161"/>
      <c r="B978" s="162"/>
    </row>
    <row r="979" s="10" customFormat="true" ht="24.95" hidden="false" customHeight="true" outlineLevel="0" collapsed="false">
      <c r="A979" s="161"/>
      <c r="B979" s="161"/>
    </row>
    <row r="980" s="10" customFormat="true" ht="24.95" hidden="false" customHeight="true" outlineLevel="0" collapsed="false">
      <c r="A980" s="161"/>
      <c r="B980" s="161"/>
    </row>
    <row r="981" s="10" customFormat="true" ht="30" hidden="false" customHeight="true" outlineLevel="0" collapsed="false">
      <c r="A981" s="161"/>
      <c r="B981" s="162"/>
      <c r="K981" s="55"/>
      <c r="L981" s="55"/>
      <c r="M981" s="55"/>
      <c r="N981" s="55"/>
      <c r="O981" s="55"/>
      <c r="P981" s="55"/>
    </row>
    <row r="982" s="10" customFormat="true" ht="24.95" hidden="false" customHeight="true" outlineLevel="0" collapsed="false">
      <c r="A982" s="161"/>
      <c r="B982" s="161"/>
      <c r="K982" s="55"/>
      <c r="L982" s="55"/>
      <c r="M982" s="55"/>
      <c r="N982" s="55"/>
      <c r="O982" s="55"/>
      <c r="P982" s="55"/>
    </row>
    <row r="983" s="10" customFormat="true" ht="24.95" hidden="false" customHeight="true" outlineLevel="0" collapsed="false">
      <c r="A983" s="161"/>
      <c r="B983" s="161"/>
      <c r="Q983" s="160"/>
      <c r="R983" s="160"/>
    </row>
    <row r="984" s="10" customFormat="true" ht="24.95" hidden="false" customHeight="true" outlineLevel="0" collapsed="false">
      <c r="A984" s="161"/>
      <c r="B984" s="161"/>
      <c r="K984" s="55"/>
      <c r="L984" s="55"/>
      <c r="M984" s="55"/>
      <c r="N984" s="55"/>
      <c r="O984" s="55"/>
      <c r="P984" s="55"/>
    </row>
    <row r="985" s="10" customFormat="true" ht="24.95" hidden="false" customHeight="true" outlineLevel="0" collapsed="false">
      <c r="A985" s="161"/>
      <c r="B985" s="162"/>
      <c r="K985" s="55"/>
      <c r="L985" s="55"/>
      <c r="M985" s="55"/>
      <c r="N985" s="55"/>
      <c r="O985" s="55"/>
      <c r="P985" s="55"/>
    </row>
    <row r="986" s="10" customFormat="true" ht="24.95" hidden="false" customHeight="true" outlineLevel="0" collapsed="false">
      <c r="A986" s="161"/>
      <c r="B986" s="162"/>
    </row>
    <row r="987" s="10" customFormat="true" ht="24.95" hidden="false" customHeight="true" outlineLevel="0" collapsed="false">
      <c r="A987" s="161"/>
      <c r="B987" s="161"/>
      <c r="K987" s="55"/>
      <c r="L987" s="55"/>
      <c r="M987" s="55"/>
      <c r="N987" s="55"/>
      <c r="O987" s="55"/>
      <c r="P987" s="55"/>
      <c r="Q987" s="111"/>
      <c r="R987" s="111"/>
    </row>
    <row r="988" s="10" customFormat="true" ht="24.95" hidden="false" customHeight="true" outlineLevel="0" collapsed="false">
      <c r="A988" s="161"/>
      <c r="B988" s="162"/>
    </row>
    <row r="989" s="10" customFormat="true" ht="24.95" hidden="false" customHeight="true" outlineLevel="0" collapsed="false">
      <c r="A989" s="161"/>
      <c r="B989" s="162"/>
      <c r="K989" s="55"/>
      <c r="L989" s="55"/>
      <c r="M989" s="55"/>
      <c r="N989" s="55"/>
      <c r="O989" s="55"/>
      <c r="P989" s="55"/>
    </row>
    <row r="990" s="10" customFormat="true" ht="24.95" hidden="false" customHeight="true" outlineLevel="0" collapsed="false">
      <c r="A990" s="161"/>
      <c r="B990" s="161"/>
      <c r="K990" s="55"/>
      <c r="L990" s="55"/>
      <c r="M990" s="55"/>
      <c r="N990" s="55"/>
      <c r="O990" s="55"/>
      <c r="P990" s="55"/>
    </row>
    <row r="991" s="10" customFormat="true" ht="30" hidden="false" customHeight="true" outlineLevel="0" collapsed="false">
      <c r="A991" s="161"/>
      <c r="B991" s="162"/>
      <c r="K991" s="55"/>
      <c r="L991" s="55"/>
      <c r="M991" s="55"/>
      <c r="N991" s="55"/>
      <c r="O991" s="55"/>
      <c r="P991" s="55"/>
    </row>
    <row r="992" s="10" customFormat="true" ht="30" hidden="false" customHeight="true" outlineLevel="0" collapsed="false">
      <c r="A992" s="161"/>
      <c r="B992" s="161"/>
      <c r="K992" s="55"/>
      <c r="L992" s="55"/>
      <c r="M992" s="55"/>
      <c r="N992" s="55"/>
      <c r="O992" s="55"/>
      <c r="P992" s="55"/>
    </row>
    <row r="993" s="10" customFormat="true" ht="30" hidden="false" customHeight="true" outlineLevel="0" collapsed="false">
      <c r="A993" s="161"/>
      <c r="B993" s="162"/>
      <c r="K993" s="55"/>
      <c r="L993" s="55"/>
      <c r="M993" s="55"/>
      <c r="N993" s="55"/>
      <c r="O993" s="55"/>
      <c r="P993" s="55"/>
      <c r="Q993" s="160"/>
      <c r="R993" s="160"/>
    </row>
    <row r="994" s="10" customFormat="true" ht="30" hidden="false" customHeight="true" outlineLevel="0" collapsed="false">
      <c r="A994" s="161"/>
      <c r="B994" s="162"/>
      <c r="K994" s="55"/>
      <c r="L994" s="55"/>
      <c r="M994" s="55"/>
      <c r="N994" s="55"/>
      <c r="O994" s="55"/>
      <c r="P994" s="55"/>
    </row>
    <row r="995" s="10" customFormat="true" ht="30" hidden="false" customHeight="true" outlineLevel="0" collapsed="false">
      <c r="A995" s="161"/>
      <c r="B995" s="162"/>
    </row>
    <row r="996" s="10" customFormat="true" ht="30" hidden="false" customHeight="true" outlineLevel="0" collapsed="false">
      <c r="A996" s="161"/>
      <c r="B996" s="162"/>
      <c r="K996" s="58"/>
      <c r="L996" s="58"/>
      <c r="M996" s="58"/>
      <c r="N996" s="58"/>
      <c r="O996" s="58"/>
      <c r="P996" s="58"/>
      <c r="Q996" s="111"/>
      <c r="R996" s="111"/>
    </row>
    <row r="997" s="10" customFormat="true" ht="30" hidden="false" customHeight="true" outlineLevel="0" collapsed="false">
      <c r="A997" s="161"/>
      <c r="B997" s="162"/>
    </row>
    <row r="998" s="10" customFormat="true" ht="30" hidden="false" customHeight="true" outlineLevel="0" collapsed="false">
      <c r="A998" s="161"/>
      <c r="B998" s="162"/>
      <c r="K998" s="55"/>
      <c r="L998" s="55"/>
      <c r="M998" s="55"/>
      <c r="N998" s="55"/>
      <c r="O998" s="55"/>
      <c r="P998" s="55"/>
    </row>
    <row r="999" s="10" customFormat="true" ht="30" hidden="false" customHeight="true" outlineLevel="0" collapsed="false">
      <c r="A999" s="161"/>
      <c r="B999" s="161"/>
      <c r="K999" s="55"/>
      <c r="L999" s="55"/>
      <c r="M999" s="55"/>
      <c r="N999" s="55"/>
      <c r="O999" s="55"/>
      <c r="P999" s="55"/>
    </row>
    <row r="1000" s="10" customFormat="true" ht="30" hidden="false" customHeight="true" outlineLevel="0" collapsed="false">
      <c r="A1000" s="161"/>
      <c r="B1000" s="162"/>
    </row>
    <row r="1001" s="10" customFormat="true" ht="30" hidden="false" customHeight="true" outlineLevel="0" collapsed="false">
      <c r="A1001" s="161"/>
      <c r="B1001" s="161"/>
    </row>
    <row r="1002" s="10" customFormat="true" ht="30" hidden="false" customHeight="true" outlineLevel="0" collapsed="false">
      <c r="A1002" s="161"/>
      <c r="B1002" s="162"/>
    </row>
    <row r="1003" s="10" customFormat="true" ht="46.5" hidden="false" customHeight="true" outlineLevel="0" collapsed="false">
      <c r="A1003" s="161"/>
      <c r="B1003" s="162"/>
    </row>
    <row r="1004" s="10" customFormat="true" ht="30" hidden="false" customHeight="true" outlineLevel="0" collapsed="false">
      <c r="A1004" s="161"/>
      <c r="B1004" s="161"/>
    </row>
    <row r="1005" s="10" customFormat="true" ht="30" hidden="false" customHeight="true" outlineLevel="0" collapsed="false">
      <c r="A1005" s="161"/>
      <c r="B1005" s="161"/>
    </row>
    <row r="1006" s="10" customFormat="true" ht="30" hidden="false" customHeight="true" outlineLevel="0" collapsed="false">
      <c r="A1006" s="161"/>
      <c r="B1006" s="161"/>
    </row>
    <row r="1007" s="10" customFormat="true" ht="30" hidden="false" customHeight="true" outlineLevel="0" collapsed="false">
      <c r="A1007" s="170"/>
      <c r="B1007" s="170"/>
      <c r="K1007" s="55"/>
      <c r="L1007" s="55"/>
      <c r="M1007" s="55"/>
      <c r="N1007" s="55"/>
      <c r="O1007" s="55"/>
      <c r="P1007" s="55"/>
      <c r="Q1007" s="237"/>
      <c r="R1007" s="237"/>
    </row>
    <row r="1008" s="10" customFormat="true" ht="30" hidden="false" customHeight="true" outlineLevel="0" collapsed="false">
      <c r="A1008" s="161"/>
      <c r="B1008" s="161"/>
    </row>
    <row r="1009" s="10" customFormat="true" ht="30" hidden="false" customHeight="true" outlineLevel="0" collapsed="false">
      <c r="A1009" s="161"/>
      <c r="B1009" s="161"/>
    </row>
    <row r="1010" s="10" customFormat="true" ht="30" hidden="false" customHeight="true" outlineLevel="0" collapsed="false">
      <c r="A1010" s="161"/>
      <c r="B1010" s="161"/>
    </row>
    <row r="1011" s="10" customFormat="true" ht="30" hidden="false" customHeight="true" outlineLevel="0" collapsed="false">
      <c r="A1011" s="162"/>
      <c r="B1011" s="162"/>
    </row>
    <row r="1012" s="10" customFormat="true" ht="30" hidden="false" customHeight="true" outlineLevel="0" collapsed="false">
      <c r="A1012" s="161"/>
      <c r="B1012" s="161"/>
    </row>
    <row r="1013" s="10" customFormat="true" ht="30" hidden="false" customHeight="true" outlineLevel="0" collapsed="false">
      <c r="A1013" s="161"/>
      <c r="B1013" s="161"/>
      <c r="K1013" s="160"/>
      <c r="L1013" s="160"/>
      <c r="M1013" s="160"/>
      <c r="N1013" s="160"/>
      <c r="O1013" s="160"/>
      <c r="P1013" s="160"/>
    </row>
    <row r="1014" s="10" customFormat="true" ht="30" hidden="false" customHeight="true" outlineLevel="0" collapsed="false">
      <c r="A1014" s="161"/>
      <c r="B1014" s="161"/>
    </row>
    <row r="1015" s="10" customFormat="true" ht="45.75" hidden="false" customHeight="true" outlineLevel="0" collapsed="false">
      <c r="A1015" s="161"/>
      <c r="B1015" s="161"/>
    </row>
    <row r="1016" s="10" customFormat="true" ht="30" hidden="false" customHeight="true" outlineLevel="0" collapsed="false">
      <c r="A1016" s="161"/>
      <c r="B1016" s="161"/>
    </row>
    <row r="1017" s="10" customFormat="true" ht="30" hidden="false" customHeight="true" outlineLevel="0" collapsed="false">
      <c r="A1017" s="161"/>
      <c r="B1017" s="161"/>
      <c r="K1017" s="111"/>
      <c r="L1017" s="111"/>
      <c r="M1017" s="111"/>
      <c r="N1017" s="111"/>
      <c r="O1017" s="111"/>
      <c r="P1017" s="111"/>
    </row>
    <row r="1018" s="10" customFormat="true" ht="30" hidden="false" customHeight="true" outlineLevel="0" collapsed="false">
      <c r="A1018" s="161"/>
      <c r="B1018" s="161"/>
    </row>
    <row r="1019" s="10" customFormat="true" ht="30" hidden="false" customHeight="true" outlineLevel="0" collapsed="false">
      <c r="A1019" s="161"/>
      <c r="B1019" s="161"/>
    </row>
    <row r="1020" s="111" customFormat="true" ht="30" hidden="false" customHeight="true" outlineLevel="0" collapsed="false">
      <c r="A1020" s="161"/>
      <c r="B1020" s="161"/>
      <c r="C1020" s="10"/>
      <c r="D1020" s="10"/>
      <c r="E1020" s="10"/>
      <c r="F1020" s="10"/>
      <c r="G1020" s="10"/>
      <c r="H1020" s="10"/>
      <c r="I1020" s="10"/>
      <c r="J1020" s="10"/>
      <c r="K1020" s="10"/>
      <c r="L1020" s="10"/>
      <c r="M1020" s="10"/>
      <c r="N1020" s="10"/>
      <c r="O1020" s="10"/>
      <c r="P1020" s="10"/>
      <c r="Q1020" s="10"/>
      <c r="R1020" s="10"/>
    </row>
    <row r="1021" s="10" customFormat="true" ht="30" hidden="false" customHeight="true" outlineLevel="0" collapsed="false">
      <c r="A1021" s="152"/>
      <c r="B1021" s="152"/>
    </row>
    <row r="1022" s="10" customFormat="true" ht="30" hidden="false" customHeight="true" outlineLevel="0" collapsed="false">
      <c r="A1022" s="152"/>
      <c r="B1022" s="152"/>
    </row>
    <row r="1023" s="10" customFormat="true" ht="30" hidden="false" customHeight="true" outlineLevel="0" collapsed="false">
      <c r="A1023" s="187"/>
      <c r="B1023" s="187"/>
      <c r="K1023" s="160"/>
      <c r="L1023" s="160"/>
      <c r="M1023" s="160"/>
      <c r="N1023" s="160"/>
      <c r="O1023" s="160"/>
      <c r="P1023" s="160"/>
    </row>
    <row r="1024" s="10" customFormat="true" ht="30" hidden="false" customHeight="true" outlineLevel="0" collapsed="false">
      <c r="A1024" s="170"/>
      <c r="B1024" s="170"/>
    </row>
    <row r="1025" s="10" customFormat="true" ht="30" hidden="false" customHeight="true" outlineLevel="0" collapsed="false">
      <c r="A1025" s="161"/>
      <c r="B1025" s="161"/>
    </row>
    <row r="1026" s="10" customFormat="true" ht="30" hidden="false" customHeight="true" outlineLevel="0" collapsed="false">
      <c r="A1026" s="161"/>
      <c r="B1026" s="161"/>
      <c r="K1026" s="111"/>
      <c r="L1026" s="111"/>
      <c r="M1026" s="111"/>
      <c r="N1026" s="111"/>
      <c r="O1026" s="111"/>
      <c r="P1026" s="111"/>
    </row>
    <row r="1027" s="10" customFormat="true" ht="30" hidden="false" customHeight="true" outlineLevel="0" collapsed="false">
      <c r="A1027" s="161"/>
      <c r="B1027" s="161"/>
    </row>
    <row r="1028" s="10" customFormat="true" ht="30" hidden="false" customHeight="true" outlineLevel="0" collapsed="false">
      <c r="A1028" s="161"/>
      <c r="B1028" s="161"/>
      <c r="K1028" s="8" t="e">
        <f aca="false">#REF!</f>
        <v>#REF!</v>
      </c>
    </row>
    <row r="1029" s="10" customFormat="true" ht="30" hidden="false" customHeight="true" outlineLevel="0" collapsed="false">
      <c r="A1029" s="161"/>
      <c r="B1029" s="161"/>
    </row>
    <row r="1030" s="10" customFormat="true" ht="30" hidden="false" customHeight="true" outlineLevel="0" collapsed="false">
      <c r="A1030" s="185"/>
      <c r="B1030" s="185"/>
    </row>
    <row r="1031" s="10" customFormat="true" ht="30" hidden="false" customHeight="true" outlineLevel="0" collapsed="false">
      <c r="A1031" s="161"/>
      <c r="B1031" s="161"/>
    </row>
    <row r="1032" s="10" customFormat="true" ht="30" hidden="false" customHeight="true" outlineLevel="0" collapsed="false">
      <c r="A1032" s="161"/>
      <c r="B1032" s="161"/>
    </row>
    <row r="1033" s="10" customFormat="true" ht="30" hidden="false" customHeight="true" outlineLevel="0" collapsed="false">
      <c r="A1033" s="161"/>
      <c r="B1033" s="161"/>
    </row>
    <row r="1034" s="10" customFormat="true" ht="30" hidden="false" customHeight="true" outlineLevel="0" collapsed="false">
      <c r="A1034" s="161"/>
      <c r="B1034" s="161"/>
    </row>
    <row r="1035" s="10" customFormat="true" ht="30" hidden="false" customHeight="true" outlineLevel="0" collapsed="false">
      <c r="A1035" s="161"/>
      <c r="B1035" s="161"/>
    </row>
    <row r="1036" s="10" customFormat="true" ht="30" hidden="false" customHeight="true" outlineLevel="0" collapsed="false">
      <c r="A1036" s="161"/>
      <c r="B1036" s="161"/>
    </row>
    <row r="1037" s="10" customFormat="true" ht="30" hidden="false" customHeight="true" outlineLevel="0" collapsed="false">
      <c r="A1037" s="161"/>
      <c r="B1037" s="161"/>
      <c r="I1037" s="111"/>
      <c r="J1037" s="111"/>
      <c r="K1037" s="237"/>
      <c r="L1037" s="237"/>
      <c r="M1037" s="237"/>
      <c r="N1037" s="237"/>
      <c r="O1037" s="237"/>
      <c r="P1037" s="237"/>
    </row>
    <row r="1038" s="10" customFormat="true" ht="47.25" hidden="false" customHeight="true" outlineLevel="0" collapsed="false">
      <c r="A1038" s="161"/>
      <c r="B1038" s="161"/>
    </row>
    <row r="1039" s="10" customFormat="true" ht="30" hidden="false" customHeight="true" outlineLevel="0" collapsed="false">
      <c r="A1039" s="161"/>
      <c r="B1039" s="161"/>
    </row>
    <row r="1040" s="10" customFormat="true" ht="30" hidden="false" customHeight="true" outlineLevel="0" collapsed="false">
      <c r="A1040" s="161"/>
      <c r="B1040" s="161"/>
    </row>
    <row r="1041" s="10" customFormat="true" ht="30" hidden="false" customHeight="true" outlineLevel="0" collapsed="false">
      <c r="A1041" s="185"/>
      <c r="B1041" s="185"/>
      <c r="C1041" s="111"/>
      <c r="D1041" s="111"/>
      <c r="E1041" s="111"/>
      <c r="F1041" s="111"/>
      <c r="G1041" s="111"/>
      <c r="H1041" s="111"/>
    </row>
    <row r="1042" s="10" customFormat="true" ht="30" hidden="false" customHeight="true" outlineLevel="0" collapsed="false">
      <c r="A1042" s="161"/>
      <c r="B1042" s="161"/>
    </row>
    <row r="1043" s="10" customFormat="true" ht="30" hidden="false" customHeight="true" outlineLevel="0" collapsed="false">
      <c r="A1043" s="161"/>
      <c r="B1043" s="161"/>
    </row>
    <row r="1044" s="10" customFormat="true" ht="30" hidden="false" customHeight="true" outlineLevel="0" collapsed="false">
      <c r="A1044" s="161"/>
      <c r="B1044" s="161"/>
    </row>
    <row r="1045" s="10" customFormat="true" ht="30" hidden="false" customHeight="true" outlineLevel="0" collapsed="false">
      <c r="A1045" s="161"/>
      <c r="B1045" s="161"/>
    </row>
    <row r="1046" s="10" customFormat="true" ht="30" hidden="false" customHeight="true" outlineLevel="0" collapsed="false">
      <c r="A1046" s="161"/>
      <c r="B1046" s="161"/>
    </row>
    <row r="1047" s="10" customFormat="true" ht="30" hidden="false" customHeight="true" outlineLevel="0" collapsed="false">
      <c r="A1047" s="161"/>
      <c r="B1047" s="161"/>
    </row>
    <row r="1048" s="10" customFormat="true" ht="30" hidden="false" customHeight="true" outlineLevel="0" collapsed="false">
      <c r="A1048" s="161"/>
      <c r="B1048" s="161"/>
    </row>
    <row r="1049" s="10" customFormat="true" ht="30" hidden="false" customHeight="true" outlineLevel="0" collapsed="false">
      <c r="A1049" s="161"/>
      <c r="B1049" s="161"/>
    </row>
    <row r="1050" s="10" customFormat="true" ht="30" hidden="false" customHeight="true" outlineLevel="0" collapsed="false">
      <c r="A1050" s="161"/>
      <c r="B1050" s="161"/>
    </row>
    <row r="1051" s="10" customFormat="true" ht="30" hidden="false" customHeight="true" outlineLevel="0" collapsed="false">
      <c r="A1051" s="161"/>
      <c r="B1051" s="161"/>
    </row>
    <row r="1052" s="10" customFormat="true" ht="30" hidden="false" customHeight="true" outlineLevel="0" collapsed="false">
      <c r="A1052" s="161"/>
      <c r="B1052" s="161"/>
    </row>
    <row r="1053" s="160" customFormat="true" ht="30" hidden="false" customHeight="true" outlineLevel="0" collapsed="false">
      <c r="A1053" s="161"/>
      <c r="B1053" s="161"/>
      <c r="C1053" s="10"/>
      <c r="D1053" s="10"/>
      <c r="E1053" s="10"/>
      <c r="F1053" s="10"/>
      <c r="G1053" s="10"/>
      <c r="H1053" s="10"/>
      <c r="I1053" s="10"/>
      <c r="J1053" s="10"/>
      <c r="K1053" s="10"/>
      <c r="L1053" s="10"/>
      <c r="M1053" s="10"/>
      <c r="N1053" s="10"/>
      <c r="O1053" s="10"/>
      <c r="P1053" s="10"/>
      <c r="Q1053" s="10"/>
      <c r="R1053" s="10"/>
    </row>
    <row r="1054" s="10" customFormat="true" ht="30" hidden="false" customHeight="true" outlineLevel="0" collapsed="false">
      <c r="A1054" s="161"/>
      <c r="B1054" s="161"/>
    </row>
    <row r="1055" s="10" customFormat="true" ht="30" hidden="false" customHeight="true" outlineLevel="0" collapsed="false">
      <c r="A1055" s="161"/>
      <c r="B1055" s="161"/>
    </row>
    <row r="1056" s="10" customFormat="true" ht="30" hidden="false" customHeight="true" outlineLevel="0" collapsed="false">
      <c r="A1056" s="161"/>
      <c r="B1056" s="161"/>
    </row>
    <row r="1057" s="10" customFormat="true" ht="30" hidden="false" customHeight="true" outlineLevel="0" collapsed="false">
      <c r="A1057" s="161"/>
      <c r="B1057" s="161"/>
    </row>
    <row r="1058" s="10" customFormat="true" ht="30" hidden="false" customHeight="true" outlineLevel="0" collapsed="false">
      <c r="A1058" s="161"/>
      <c r="B1058" s="161"/>
    </row>
    <row r="1059" s="10" customFormat="true" ht="30" hidden="false" customHeight="true" outlineLevel="0" collapsed="false">
      <c r="A1059" s="161"/>
      <c r="B1059" s="161"/>
    </row>
    <row r="1060" s="10" customFormat="true" ht="30" hidden="false" customHeight="true" outlineLevel="0" collapsed="false">
      <c r="A1060" s="161"/>
      <c r="B1060" s="161"/>
    </row>
    <row r="1061" s="10" customFormat="true" ht="30" hidden="false" customHeight="true" outlineLevel="0" collapsed="false">
      <c r="A1061" s="161"/>
      <c r="B1061" s="161"/>
    </row>
    <row r="1062" s="10" customFormat="true" ht="30" hidden="false" customHeight="true" outlineLevel="0" collapsed="false">
      <c r="A1062" s="161"/>
      <c r="B1062" s="161"/>
    </row>
    <row r="1063" s="10" customFormat="true" ht="30" hidden="false" customHeight="true" outlineLevel="0" collapsed="false">
      <c r="A1063" s="161"/>
      <c r="B1063" s="161"/>
    </row>
    <row r="1064" s="111" customFormat="true" ht="30" hidden="false" customHeight="true" outlineLevel="0" collapsed="false">
      <c r="A1064" s="161"/>
      <c r="B1064" s="161"/>
      <c r="C1064" s="10"/>
      <c r="D1064" s="10"/>
      <c r="E1064" s="10"/>
      <c r="F1064" s="10"/>
      <c r="G1064" s="10"/>
      <c r="H1064" s="10"/>
      <c r="I1064" s="10"/>
      <c r="J1064" s="10"/>
      <c r="K1064" s="10"/>
      <c r="L1064" s="10"/>
      <c r="M1064" s="10"/>
      <c r="N1064" s="10"/>
      <c r="O1064" s="10"/>
      <c r="P1064" s="10"/>
      <c r="Q1064" s="10"/>
      <c r="R1064" s="10"/>
    </row>
    <row r="1065" s="10" customFormat="true" ht="30" hidden="false" customHeight="true" outlineLevel="0" collapsed="false">
      <c r="A1065" s="161"/>
      <c r="B1065" s="161"/>
    </row>
    <row r="1066" s="10" customFormat="true" ht="30" hidden="false" customHeight="true" outlineLevel="0" collapsed="false">
      <c r="A1066" s="161"/>
      <c r="B1066" s="161"/>
    </row>
    <row r="1067" s="10" customFormat="true" ht="30" hidden="false" customHeight="true" outlineLevel="0" collapsed="false">
      <c r="A1067" s="161"/>
      <c r="B1067" s="161"/>
    </row>
    <row r="1068" s="10" customFormat="true" ht="30" hidden="false" customHeight="true" outlineLevel="0" collapsed="false">
      <c r="A1068" s="161"/>
      <c r="B1068" s="161"/>
    </row>
    <row r="1069" s="10" customFormat="true" ht="30" hidden="false" customHeight="true" outlineLevel="0" collapsed="false">
      <c r="A1069" s="161"/>
      <c r="B1069" s="161"/>
    </row>
    <row r="1070" s="10" customFormat="true" ht="30" hidden="false" customHeight="true" outlineLevel="0" collapsed="false">
      <c r="A1070" s="161"/>
      <c r="B1070" s="161"/>
    </row>
    <row r="1071" s="10" customFormat="true" ht="30" hidden="false" customHeight="true" outlineLevel="0" collapsed="false">
      <c r="A1071" s="161"/>
      <c r="B1071" s="161"/>
    </row>
    <row r="1072" s="111" customFormat="true" ht="30" hidden="false" customHeight="true" outlineLevel="0" collapsed="false">
      <c r="A1072" s="161"/>
      <c r="B1072" s="161"/>
      <c r="C1072" s="10"/>
      <c r="D1072" s="10"/>
      <c r="E1072" s="10"/>
      <c r="F1072" s="10"/>
      <c r="G1072" s="10"/>
      <c r="H1072" s="10"/>
      <c r="I1072" s="10"/>
      <c r="J1072" s="10"/>
      <c r="K1072" s="10"/>
      <c r="L1072" s="10"/>
      <c r="M1072" s="10"/>
      <c r="N1072" s="10"/>
      <c r="O1072" s="10"/>
      <c r="P1072" s="10"/>
      <c r="Q1072" s="10"/>
      <c r="R1072" s="10"/>
    </row>
    <row r="1073" s="10" customFormat="true" ht="30" hidden="false" customHeight="true" outlineLevel="0" collapsed="false">
      <c r="A1073" s="161"/>
      <c r="B1073" s="161"/>
    </row>
    <row r="1074" s="10" customFormat="true" ht="30" hidden="false" customHeight="true" outlineLevel="0" collapsed="false">
      <c r="A1074" s="161"/>
      <c r="B1074" s="161"/>
    </row>
    <row r="1075" s="10" customFormat="true" ht="30" hidden="false" customHeight="true" outlineLevel="0" collapsed="false">
      <c r="A1075" s="161"/>
      <c r="B1075" s="161"/>
    </row>
    <row r="1076" s="10" customFormat="true" ht="30" hidden="false" customHeight="true" outlineLevel="0" collapsed="false">
      <c r="A1076" s="161"/>
      <c r="B1076" s="161"/>
    </row>
    <row r="1077" s="10" customFormat="true" ht="30" hidden="false" customHeight="true" outlineLevel="0" collapsed="false">
      <c r="A1077" s="161"/>
      <c r="B1077" s="161"/>
    </row>
    <row r="1078" s="10" customFormat="true" ht="30" hidden="false" customHeight="true" outlineLevel="0" collapsed="false">
      <c r="A1078" s="161"/>
      <c r="B1078" s="161"/>
    </row>
    <row r="1079" s="10" customFormat="true" ht="30" hidden="false" customHeight="true" outlineLevel="0" collapsed="false">
      <c r="A1079" s="161"/>
      <c r="B1079" s="161"/>
    </row>
    <row r="1080" s="10" customFormat="true" ht="30" hidden="false" customHeight="true" outlineLevel="0" collapsed="false">
      <c r="A1080" s="161"/>
      <c r="B1080" s="161"/>
    </row>
    <row r="1081" s="10" customFormat="true" ht="30" hidden="false" customHeight="true" outlineLevel="0" collapsed="false">
      <c r="A1081" s="161"/>
      <c r="B1081" s="161"/>
    </row>
    <row r="1082" s="10" customFormat="true" ht="30" hidden="false" customHeight="true" outlineLevel="0" collapsed="false">
      <c r="A1082" s="161"/>
      <c r="B1082" s="161"/>
    </row>
    <row r="1083" s="10" customFormat="true" ht="30" hidden="false" customHeight="true" outlineLevel="0" collapsed="false">
      <c r="A1083" s="161"/>
      <c r="B1083" s="161"/>
    </row>
    <row r="1084" s="10" customFormat="true" ht="30" hidden="false" customHeight="true" outlineLevel="0" collapsed="false">
      <c r="A1084" s="161"/>
      <c r="B1084" s="161"/>
    </row>
    <row r="1085" s="10" customFormat="true" ht="30" hidden="false" customHeight="true" outlineLevel="0" collapsed="false">
      <c r="A1085" s="161"/>
      <c r="B1085" s="161"/>
    </row>
    <row r="1086" s="10" customFormat="true" ht="30" hidden="false" customHeight="true" outlineLevel="0" collapsed="false">
      <c r="A1086" s="161"/>
      <c r="B1086" s="161"/>
    </row>
    <row r="1087" s="10" customFormat="true" ht="30" hidden="false" customHeight="true" outlineLevel="0" collapsed="false">
      <c r="A1087" s="161"/>
      <c r="B1087" s="161"/>
    </row>
    <row r="1088" s="10" customFormat="true" ht="30" hidden="false" customHeight="true" outlineLevel="0" collapsed="false">
      <c r="A1088" s="161"/>
      <c r="B1088" s="161"/>
    </row>
    <row r="1089" s="10" customFormat="true" ht="30" hidden="false" customHeight="true" outlineLevel="0" collapsed="false">
      <c r="A1089" s="161"/>
      <c r="B1089" s="161"/>
    </row>
    <row r="1090" s="10" customFormat="true" ht="30" hidden="false" customHeight="true" outlineLevel="0" collapsed="false">
      <c r="A1090" s="161"/>
      <c r="B1090" s="161"/>
    </row>
    <row r="1091" s="10" customFormat="true" ht="30" hidden="false" customHeight="true" outlineLevel="0" collapsed="false">
      <c r="A1091" s="161"/>
      <c r="B1091" s="161"/>
    </row>
    <row r="1092" s="10" customFormat="true" ht="30" hidden="false" customHeight="true" outlineLevel="0" collapsed="false">
      <c r="A1092" s="161"/>
      <c r="B1092" s="161"/>
    </row>
    <row r="1093" s="10" customFormat="true" ht="30" hidden="false" customHeight="true" outlineLevel="0" collapsed="false">
      <c r="A1093" s="161"/>
      <c r="B1093" s="161"/>
    </row>
    <row r="1094" s="10" customFormat="true" ht="30" hidden="false" customHeight="true" outlineLevel="0" collapsed="false">
      <c r="A1094" s="161"/>
      <c r="B1094" s="161"/>
    </row>
    <row r="1095" s="10" customFormat="true" ht="30" hidden="false" customHeight="true" outlineLevel="0" collapsed="false">
      <c r="A1095" s="161"/>
      <c r="B1095" s="161"/>
    </row>
    <row r="1096" s="10" customFormat="true" ht="30" hidden="false" customHeight="true" outlineLevel="0" collapsed="false">
      <c r="A1096" s="161"/>
      <c r="B1096" s="161"/>
    </row>
    <row r="1097" s="10" customFormat="true" ht="30" hidden="false" customHeight="true" outlineLevel="0" collapsed="false">
      <c r="A1097" s="161"/>
      <c r="B1097" s="161"/>
    </row>
    <row r="1098" s="10" customFormat="true" ht="30" hidden="false" customHeight="true" outlineLevel="0" collapsed="false">
      <c r="A1098" s="161"/>
      <c r="B1098" s="161"/>
    </row>
    <row r="1099" s="10" customFormat="true" ht="30" hidden="false" customHeight="true" outlineLevel="0" collapsed="false">
      <c r="A1099" s="161"/>
      <c r="B1099" s="161"/>
    </row>
    <row r="1100" s="10" customFormat="true" ht="30" hidden="false" customHeight="true" outlineLevel="0" collapsed="false">
      <c r="A1100" s="161"/>
      <c r="B1100" s="161"/>
    </row>
    <row r="1101" s="10" customFormat="true" ht="30" hidden="false" customHeight="true" outlineLevel="0" collapsed="false">
      <c r="A1101" s="161"/>
      <c r="B1101" s="161"/>
    </row>
    <row r="1102" s="10" customFormat="true" ht="30" hidden="false" customHeight="true" outlineLevel="0" collapsed="false">
      <c r="A1102" s="161"/>
      <c r="B1102" s="161"/>
    </row>
    <row r="1103" s="10" customFormat="true" ht="30" hidden="false" customHeight="true" outlineLevel="0" collapsed="false">
      <c r="A1103" s="161"/>
      <c r="B1103" s="161"/>
    </row>
    <row r="1104" s="10" customFormat="true" ht="30" hidden="false" customHeight="true" outlineLevel="0" collapsed="false">
      <c r="A1104" s="161"/>
      <c r="B1104" s="161"/>
      <c r="K1104" s="8" t="e">
        <f aca="false">#REF!</f>
        <v>#REF!</v>
      </c>
    </row>
    <row r="1105" s="10" customFormat="true" ht="30" hidden="false" customHeight="true" outlineLevel="0" collapsed="false">
      <c r="A1105" s="161"/>
      <c r="B1105" s="161"/>
    </row>
    <row r="1106" s="10" customFormat="true" ht="30" hidden="false" customHeight="true" outlineLevel="0" collapsed="false">
      <c r="A1106" s="161"/>
      <c r="B1106" s="161"/>
      <c r="K1106" s="8" t="e">
        <f aca="false">#REF!+#REF!+K146+K219+K301+K371+K465+K543+K629+K710+K799+K868+K943+K1028+K1104</f>
        <v>#REF!</v>
      </c>
      <c r="S1106" s="161"/>
      <c r="T1106" s="161"/>
    </row>
    <row r="1107" s="10" customFormat="true" ht="30" hidden="false" customHeight="true" outlineLevel="0" collapsed="false">
      <c r="A1107" s="161"/>
      <c r="B1107" s="161"/>
      <c r="K1107" s="8" t="e">
        <f aca="false">K1106/15</f>
        <v>#REF!</v>
      </c>
      <c r="S1107" s="161"/>
      <c r="T1107" s="161"/>
    </row>
    <row r="1108" s="10" customFormat="true" ht="30" hidden="false" customHeight="true" outlineLevel="0" collapsed="false">
      <c r="A1108" s="161"/>
      <c r="B1108" s="161"/>
      <c r="S1108" s="161"/>
      <c r="T1108" s="161"/>
    </row>
    <row r="1109" s="10" customFormat="true" ht="30" hidden="false" customHeight="true" outlineLevel="0" collapsed="false">
      <c r="A1109" s="161"/>
      <c r="B1109" s="161"/>
      <c r="S1109" s="161"/>
      <c r="T1109" s="161"/>
    </row>
    <row r="1110" s="10" customFormat="true" ht="30" hidden="false" customHeight="true" outlineLevel="0" collapsed="false">
      <c r="A1110" s="161"/>
      <c r="B1110" s="161"/>
      <c r="S1110" s="161"/>
      <c r="T1110" s="161"/>
    </row>
    <row r="1111" s="10" customFormat="true" ht="30" hidden="false" customHeight="true" outlineLevel="0" collapsed="false">
      <c r="A1111" s="240"/>
      <c r="B1111" s="240"/>
      <c r="S1111" s="161"/>
      <c r="T1111" s="161"/>
    </row>
    <row r="1112" s="10" customFormat="true" ht="30" hidden="false" customHeight="true" outlineLevel="0" collapsed="false">
      <c r="A1112" s="240"/>
      <c r="B1112" s="240"/>
      <c r="S1112" s="161"/>
      <c r="T1112" s="161"/>
    </row>
    <row r="1113" s="10" customFormat="true" ht="30" hidden="false" customHeight="true" outlineLevel="0" collapsed="false">
      <c r="A1113" s="240"/>
      <c r="B1113" s="240"/>
      <c r="S1113" s="161"/>
      <c r="T1113" s="161"/>
    </row>
    <row r="1114" s="10" customFormat="true" ht="30" hidden="false" customHeight="true" outlineLevel="0" collapsed="false">
      <c r="A1114" s="152"/>
      <c r="B1114" s="152"/>
      <c r="S1114" s="161"/>
      <c r="T1114" s="161"/>
    </row>
    <row r="1115" s="10" customFormat="true" ht="30" hidden="false" customHeight="true" outlineLevel="0" collapsed="false">
      <c r="A1115" s="187"/>
      <c r="B1115" s="187"/>
      <c r="Q1115" s="111"/>
      <c r="R1115" s="111"/>
      <c r="S1115" s="161"/>
      <c r="T1115" s="161"/>
    </row>
    <row r="1116" s="10" customFormat="true" ht="30" hidden="false" customHeight="true" outlineLevel="0" collapsed="false">
      <c r="A1116" s="170"/>
      <c r="B1116" s="170"/>
      <c r="S1116" s="161"/>
      <c r="T1116" s="161"/>
    </row>
    <row r="1117" s="10" customFormat="true" ht="30" hidden="false" customHeight="true" outlineLevel="0" collapsed="false">
      <c r="A1117" s="161"/>
      <c r="B1117" s="161"/>
      <c r="S1117" s="161"/>
      <c r="T1117" s="161"/>
    </row>
    <row r="1118" s="10" customFormat="true" ht="30" hidden="false" customHeight="true" outlineLevel="0" collapsed="false">
      <c r="A1118" s="161"/>
      <c r="B1118" s="161"/>
      <c r="C1118" s="10" t="n">
        <v>100</v>
      </c>
      <c r="D1118" s="10" t="n">
        <v>6.1</v>
      </c>
      <c r="E1118" s="10" t="n">
        <v>10.5</v>
      </c>
      <c r="F1118" s="10" t="n">
        <v>9.8</v>
      </c>
      <c r="G1118" s="10" t="n">
        <v>158</v>
      </c>
      <c r="S1118" s="161"/>
      <c r="T1118" s="161"/>
    </row>
    <row r="1119" s="10" customFormat="true" ht="30" hidden="false" customHeight="true" outlineLevel="0" collapsed="false">
      <c r="A1119" s="161"/>
      <c r="B1119" s="161"/>
      <c r="S1119" s="161"/>
      <c r="T1119" s="161"/>
    </row>
    <row r="1120" s="10" customFormat="true" ht="30" hidden="false" customHeight="true" outlineLevel="0" collapsed="false">
      <c r="A1120" s="161"/>
      <c r="B1120" s="161"/>
      <c r="S1120" s="161"/>
      <c r="T1120" s="161"/>
    </row>
    <row r="1121" s="10" customFormat="true" ht="30" hidden="false" customHeight="true" outlineLevel="0" collapsed="false">
      <c r="A1121" s="161"/>
      <c r="B1121" s="161"/>
      <c r="S1121" s="161"/>
      <c r="T1121" s="161"/>
    </row>
    <row r="1122" s="10" customFormat="true" ht="30" hidden="false" customHeight="true" outlineLevel="0" collapsed="false">
      <c r="A1122" s="161"/>
      <c r="B1122" s="161"/>
      <c r="S1122" s="161"/>
      <c r="T1122" s="161"/>
    </row>
    <row r="1123" s="10" customFormat="true" ht="30" hidden="false" customHeight="true" outlineLevel="0" collapsed="false">
      <c r="A1123" s="161"/>
      <c r="B1123" s="161"/>
      <c r="S1123" s="161"/>
      <c r="T1123" s="161"/>
    </row>
    <row r="1124" s="10" customFormat="true" ht="30" hidden="false" customHeight="true" outlineLevel="0" collapsed="false">
      <c r="A1124" s="161"/>
      <c r="B1124" s="161"/>
      <c r="S1124" s="161"/>
      <c r="T1124" s="161"/>
    </row>
    <row r="1125" s="10" customFormat="true" ht="30" hidden="false" customHeight="true" outlineLevel="0" collapsed="false">
      <c r="A1125" s="161"/>
      <c r="B1125" s="161"/>
      <c r="S1125" s="161"/>
      <c r="T1125" s="161"/>
    </row>
    <row r="1126" s="10" customFormat="true" ht="30" hidden="false" customHeight="true" outlineLevel="0" collapsed="false">
      <c r="A1126" s="161"/>
      <c r="B1126" s="161"/>
      <c r="S1126" s="161"/>
      <c r="T1126" s="161"/>
    </row>
    <row r="1127" s="10" customFormat="true" ht="30" hidden="false" customHeight="true" outlineLevel="0" collapsed="false">
      <c r="A1127" s="161"/>
      <c r="B1127" s="161"/>
      <c r="S1127" s="161"/>
      <c r="T1127" s="161"/>
    </row>
    <row r="1128" s="10" customFormat="true" ht="30" hidden="false" customHeight="true" outlineLevel="0" collapsed="false">
      <c r="A1128" s="161"/>
      <c r="B1128" s="161"/>
      <c r="S1128" s="161"/>
      <c r="T1128" s="161"/>
    </row>
    <row r="1129" s="10" customFormat="true" ht="30" hidden="false" customHeight="true" outlineLevel="0" collapsed="false">
      <c r="A1129" s="161"/>
      <c r="B1129" s="161"/>
      <c r="S1129" s="161"/>
      <c r="T1129" s="161"/>
    </row>
    <row r="1130" s="10" customFormat="true" ht="30" hidden="false" customHeight="true" outlineLevel="0" collapsed="false">
      <c r="A1130" s="161"/>
      <c r="B1130" s="161"/>
      <c r="S1130" s="161"/>
      <c r="T1130" s="161"/>
    </row>
    <row r="1131" s="10" customFormat="true" ht="30" hidden="false" customHeight="true" outlineLevel="0" collapsed="false">
      <c r="A1131" s="161"/>
      <c r="B1131" s="161"/>
      <c r="S1131" s="161"/>
      <c r="T1131" s="161"/>
    </row>
    <row r="1132" s="10" customFormat="true" ht="30" hidden="false" customHeight="true" outlineLevel="0" collapsed="false">
      <c r="A1132" s="161"/>
      <c r="B1132" s="161"/>
      <c r="S1132" s="161"/>
      <c r="T1132" s="161"/>
    </row>
    <row r="1133" s="10" customFormat="true" ht="30" hidden="false" customHeight="true" outlineLevel="0" collapsed="false">
      <c r="A1133" s="161"/>
      <c r="B1133" s="161"/>
      <c r="S1133" s="161"/>
      <c r="T1133" s="161"/>
    </row>
    <row r="1134" s="10" customFormat="true" ht="30" hidden="false" customHeight="true" outlineLevel="0" collapsed="false">
      <c r="A1134" s="161"/>
      <c r="B1134" s="161"/>
      <c r="S1134" s="161"/>
      <c r="T1134" s="161"/>
    </row>
    <row r="1135" s="10" customFormat="true" ht="30" hidden="false" customHeight="true" outlineLevel="0" collapsed="false">
      <c r="A1135" s="161"/>
      <c r="B1135" s="161"/>
      <c r="S1135" s="161"/>
      <c r="T1135" s="161"/>
    </row>
    <row r="1136" s="10" customFormat="true" ht="30" hidden="false" customHeight="true" outlineLevel="0" collapsed="false">
      <c r="A1136" s="161"/>
      <c r="B1136" s="161"/>
      <c r="S1136" s="161"/>
      <c r="T1136" s="161"/>
    </row>
    <row r="1137" s="111" customFormat="true" ht="30" hidden="false" customHeight="true" outlineLevel="0" collapsed="false">
      <c r="A1137" s="161"/>
      <c r="B1137" s="161"/>
      <c r="C1137" s="10"/>
      <c r="D1137" s="10"/>
      <c r="E1137" s="10"/>
      <c r="F1137" s="10"/>
      <c r="G1137" s="10"/>
      <c r="H1137" s="10"/>
      <c r="I1137" s="10"/>
      <c r="J1137" s="10"/>
      <c r="K1137" s="10"/>
      <c r="L1137" s="10"/>
      <c r="M1137" s="10"/>
      <c r="N1137" s="10"/>
      <c r="O1137" s="10"/>
      <c r="P1137" s="10"/>
      <c r="Q1137" s="10"/>
      <c r="R1137" s="10"/>
      <c r="S1137" s="185"/>
      <c r="T1137" s="185"/>
      <c r="AC1137" s="10"/>
      <c r="AD1137" s="10"/>
      <c r="AE1137" s="10"/>
      <c r="AF1137" s="10"/>
      <c r="AG1137" s="10"/>
      <c r="AH1137" s="10"/>
      <c r="AI1137" s="10"/>
      <c r="AJ1137" s="10"/>
      <c r="AK1137" s="10"/>
      <c r="AL1137" s="10"/>
      <c r="AM1137" s="10"/>
      <c r="AN1137" s="10"/>
      <c r="AO1137" s="10"/>
    </row>
    <row r="1138" s="10" customFormat="true" ht="30" hidden="false" customHeight="true" outlineLevel="0" collapsed="false">
      <c r="A1138" s="161"/>
      <c r="B1138" s="161"/>
      <c r="S1138" s="161"/>
      <c r="T1138" s="161"/>
    </row>
    <row r="1139" s="10" customFormat="true" ht="30" hidden="false" customHeight="true" outlineLevel="0" collapsed="false">
      <c r="A1139" s="161"/>
      <c r="B1139" s="161"/>
      <c r="S1139" s="152"/>
      <c r="T1139" s="152"/>
    </row>
    <row r="1140" s="10" customFormat="true" ht="30" hidden="false" customHeight="true" outlineLevel="0" collapsed="false">
      <c r="A1140" s="161"/>
      <c r="B1140" s="161"/>
      <c r="S1140" s="152"/>
      <c r="T1140" s="152"/>
    </row>
    <row r="1141" s="10" customFormat="true" ht="30" hidden="false" customHeight="true" outlineLevel="0" collapsed="false">
      <c r="A1141" s="161"/>
      <c r="B1141" s="161"/>
      <c r="S1141" s="168"/>
      <c r="T1141" s="168"/>
    </row>
    <row r="1142" s="10" customFormat="true" ht="30" hidden="false" customHeight="true" outlineLevel="0" collapsed="false">
      <c r="A1142" s="161"/>
      <c r="B1142" s="161"/>
      <c r="S1142" s="168"/>
      <c r="T1142" s="168"/>
    </row>
    <row r="1143" s="160" customFormat="true" ht="30" hidden="false" customHeight="true" outlineLevel="0" collapsed="false">
      <c r="A1143" s="161"/>
      <c r="B1143" s="161"/>
      <c r="C1143" s="10"/>
      <c r="D1143" s="10"/>
      <c r="E1143" s="10"/>
      <c r="F1143" s="10"/>
      <c r="G1143" s="10"/>
      <c r="H1143" s="10"/>
      <c r="I1143" s="10"/>
      <c r="J1143" s="10"/>
      <c r="K1143" s="10"/>
      <c r="L1143" s="10"/>
      <c r="M1143" s="10"/>
      <c r="N1143" s="10"/>
      <c r="O1143" s="10"/>
      <c r="P1143" s="10"/>
      <c r="Q1143" s="10"/>
      <c r="R1143" s="10"/>
      <c r="S1143" s="168"/>
      <c r="T1143" s="168"/>
      <c r="U1143" s="10"/>
      <c r="V1143" s="10"/>
      <c r="W1143" s="10"/>
      <c r="X1143" s="10"/>
      <c r="Y1143" s="10"/>
      <c r="Z1143" s="10"/>
      <c r="AA1143" s="10"/>
      <c r="AB1143" s="10"/>
    </row>
    <row r="1144" s="10" customFormat="true" ht="30" hidden="false" customHeight="true" outlineLevel="0" collapsed="false">
      <c r="A1144" s="161"/>
      <c r="B1144" s="161"/>
      <c r="S1144" s="168"/>
      <c r="T1144" s="168"/>
    </row>
    <row r="1145" s="10" customFormat="true" ht="30" hidden="false" customHeight="true" outlineLevel="0" collapsed="false">
      <c r="A1145" s="161"/>
      <c r="B1145" s="161"/>
      <c r="I1145" s="111"/>
      <c r="J1145" s="111"/>
      <c r="K1145" s="111"/>
      <c r="L1145" s="111"/>
      <c r="M1145" s="111"/>
      <c r="N1145" s="111"/>
      <c r="O1145" s="111"/>
      <c r="P1145" s="111"/>
      <c r="S1145" s="168"/>
      <c r="T1145" s="168"/>
    </row>
    <row r="1146" s="10" customFormat="true" ht="30" hidden="false" customHeight="true" outlineLevel="0" collapsed="false">
      <c r="A1146" s="161"/>
      <c r="B1146" s="161"/>
      <c r="S1146" s="168"/>
      <c r="T1146" s="168"/>
      <c r="AC1146" s="111"/>
      <c r="AD1146" s="111"/>
      <c r="AE1146" s="111"/>
      <c r="AF1146" s="111"/>
      <c r="AG1146" s="111"/>
      <c r="AH1146" s="111"/>
      <c r="AI1146" s="111"/>
      <c r="AJ1146" s="111"/>
      <c r="AK1146" s="111"/>
      <c r="AL1146" s="111"/>
      <c r="AM1146" s="111"/>
      <c r="AN1146" s="111"/>
      <c r="AO1146" s="111"/>
    </row>
    <row r="1147" s="10" customFormat="true" ht="30" hidden="false" customHeight="true" outlineLevel="0" collapsed="false">
      <c r="A1147" s="161"/>
      <c r="B1147" s="161"/>
      <c r="S1147" s="152"/>
      <c r="T1147" s="152"/>
    </row>
    <row r="1148" s="10" customFormat="true" ht="30" hidden="false" customHeight="true" outlineLevel="0" collapsed="false">
      <c r="A1148" s="161"/>
      <c r="B1148" s="161"/>
      <c r="Q1148" s="160"/>
      <c r="R1148" s="160"/>
      <c r="S1148" s="152"/>
      <c r="T1148" s="152"/>
    </row>
    <row r="1149" s="10" customFormat="true" ht="30" hidden="false" customHeight="true" outlineLevel="0" collapsed="false">
      <c r="A1149" s="185"/>
      <c r="B1149" s="185"/>
      <c r="C1149" s="111"/>
      <c r="D1149" s="111"/>
      <c r="E1149" s="111"/>
      <c r="F1149" s="111"/>
      <c r="G1149" s="111"/>
      <c r="H1149" s="111"/>
      <c r="S1149" s="236"/>
      <c r="T1149" s="236"/>
    </row>
    <row r="1150" s="10" customFormat="true" ht="30" hidden="false" customHeight="true" outlineLevel="0" collapsed="false">
      <c r="A1150" s="161"/>
      <c r="B1150" s="161"/>
      <c r="S1150" s="170"/>
      <c r="T1150" s="170"/>
    </row>
    <row r="1151" s="10" customFormat="true" ht="30" hidden="false" customHeight="true" outlineLevel="0" collapsed="false">
      <c r="A1151" s="161"/>
      <c r="B1151" s="161"/>
      <c r="S1151" s="161"/>
      <c r="T1151" s="161"/>
    </row>
    <row r="1152" s="10" customFormat="true" ht="30" hidden="false" customHeight="true" outlineLevel="0" collapsed="false">
      <c r="A1152" s="161"/>
      <c r="B1152" s="161"/>
      <c r="S1152" s="161"/>
      <c r="T1152" s="161"/>
    </row>
    <row r="1153" s="10" customFormat="true" ht="30" hidden="false" customHeight="true" outlineLevel="0" collapsed="false">
      <c r="A1153" s="161"/>
      <c r="B1153" s="161"/>
      <c r="S1153" s="161"/>
      <c r="T1153" s="161"/>
    </row>
    <row r="1154" s="10" customFormat="true" ht="30" hidden="false" customHeight="true" outlineLevel="0" collapsed="false">
      <c r="A1154" s="161"/>
      <c r="B1154" s="161"/>
      <c r="S1154" s="161"/>
      <c r="T1154" s="161"/>
    </row>
    <row r="1155" s="10" customFormat="true" ht="30" hidden="false" customHeight="true" outlineLevel="0" collapsed="false">
      <c r="A1155" s="161"/>
      <c r="B1155" s="161"/>
      <c r="S1155" s="161"/>
      <c r="T1155" s="161"/>
    </row>
    <row r="1156" s="10" customFormat="true" ht="30" hidden="false" customHeight="true" outlineLevel="0" collapsed="false">
      <c r="A1156" s="161"/>
      <c r="B1156" s="161"/>
      <c r="S1156" s="161"/>
      <c r="T1156" s="161"/>
    </row>
    <row r="1157" s="10" customFormat="true" ht="30" hidden="false" customHeight="true" outlineLevel="0" collapsed="false">
      <c r="A1157" s="161"/>
      <c r="B1157" s="161"/>
      <c r="S1157" s="161"/>
      <c r="T1157" s="161"/>
    </row>
    <row r="1158" s="10" customFormat="true" ht="30" hidden="false" customHeight="true" outlineLevel="0" collapsed="false">
      <c r="A1158" s="161"/>
      <c r="B1158" s="161"/>
      <c r="S1158" s="161"/>
      <c r="T1158" s="161"/>
    </row>
    <row r="1159" s="111" customFormat="true" ht="30" hidden="false" customHeight="true" outlineLevel="0" collapsed="false">
      <c r="A1159" s="161"/>
      <c r="B1159" s="161"/>
      <c r="C1159" s="10"/>
      <c r="D1159" s="10"/>
      <c r="E1159" s="10"/>
      <c r="F1159" s="10"/>
      <c r="G1159" s="10"/>
      <c r="H1159" s="10"/>
      <c r="I1159" s="10"/>
      <c r="J1159" s="10"/>
      <c r="K1159" s="10"/>
      <c r="L1159" s="10"/>
      <c r="M1159" s="10"/>
      <c r="N1159" s="10"/>
      <c r="O1159" s="10"/>
      <c r="P1159" s="10"/>
      <c r="S1159" s="185"/>
      <c r="T1159" s="185"/>
      <c r="AC1159" s="10"/>
      <c r="AD1159" s="10"/>
      <c r="AE1159" s="10"/>
      <c r="AF1159" s="10"/>
      <c r="AG1159" s="10"/>
      <c r="AH1159" s="10"/>
      <c r="AI1159" s="10"/>
      <c r="AJ1159" s="10"/>
      <c r="AK1159" s="10"/>
      <c r="AL1159" s="10"/>
      <c r="AM1159" s="10"/>
      <c r="AN1159" s="10"/>
      <c r="AO1159" s="10"/>
    </row>
    <row r="1160" s="10" customFormat="true" ht="30" hidden="false" customHeight="true" outlineLevel="0" collapsed="false">
      <c r="A1160" s="161"/>
      <c r="B1160" s="161"/>
      <c r="S1160" s="161"/>
      <c r="T1160" s="161"/>
    </row>
    <row r="1161" s="10" customFormat="true" ht="30" hidden="false" customHeight="true" outlineLevel="0" collapsed="false">
      <c r="A1161" s="161"/>
      <c r="B1161" s="161"/>
      <c r="S1161" s="161"/>
      <c r="T1161" s="161"/>
    </row>
    <row r="1162" s="10" customFormat="true" ht="30" hidden="false" customHeight="true" outlineLevel="0" collapsed="false">
      <c r="A1162" s="161"/>
      <c r="B1162" s="161"/>
      <c r="S1162" s="161"/>
      <c r="T1162" s="161"/>
    </row>
    <row r="1163" s="10" customFormat="true" ht="30" hidden="false" customHeight="true" outlineLevel="0" collapsed="false">
      <c r="A1163" s="161"/>
      <c r="B1163" s="161"/>
      <c r="S1163" s="161"/>
      <c r="T1163" s="161"/>
    </row>
    <row r="1164" s="10" customFormat="true" ht="30" hidden="false" customHeight="true" outlineLevel="0" collapsed="false">
      <c r="A1164" s="161"/>
      <c r="B1164" s="161"/>
      <c r="S1164" s="161"/>
      <c r="T1164" s="161"/>
    </row>
    <row r="1165" s="10" customFormat="true" ht="30" hidden="false" customHeight="true" outlineLevel="0" collapsed="false">
      <c r="A1165" s="161"/>
      <c r="B1165" s="161"/>
      <c r="S1165" s="161"/>
      <c r="T1165" s="161"/>
    </row>
    <row r="1166" s="10" customFormat="true" ht="30" hidden="false" customHeight="true" outlineLevel="0" collapsed="false">
      <c r="A1166" s="161"/>
      <c r="B1166" s="161"/>
      <c r="S1166" s="161"/>
      <c r="T1166" s="161"/>
    </row>
    <row r="1167" s="10" customFormat="true" ht="30" hidden="false" customHeight="true" outlineLevel="0" collapsed="false">
      <c r="A1167" s="161"/>
      <c r="B1167" s="161"/>
      <c r="Q1167" s="111"/>
      <c r="R1167" s="111"/>
      <c r="S1167" s="161"/>
      <c r="T1167" s="161"/>
    </row>
    <row r="1168" s="10" customFormat="true" ht="30" hidden="false" customHeight="true" outlineLevel="0" collapsed="false">
      <c r="A1168" s="161"/>
      <c r="B1168" s="161"/>
      <c r="S1168" s="161"/>
      <c r="T1168" s="161"/>
      <c r="AC1168" s="111"/>
      <c r="AD1168" s="111"/>
      <c r="AE1168" s="111"/>
      <c r="AF1168" s="111"/>
      <c r="AG1168" s="111"/>
      <c r="AH1168" s="111"/>
      <c r="AI1168" s="111"/>
      <c r="AJ1168" s="111"/>
      <c r="AK1168" s="111"/>
      <c r="AL1168" s="111"/>
      <c r="AM1168" s="111"/>
      <c r="AN1168" s="111"/>
      <c r="AO1168" s="111"/>
    </row>
    <row r="1169" s="10" customFormat="true" ht="30" hidden="false" customHeight="true" outlineLevel="0" collapsed="false">
      <c r="A1169" s="161"/>
      <c r="B1169" s="161"/>
      <c r="S1169" s="161"/>
      <c r="T1169" s="161"/>
    </row>
    <row r="1170" s="10" customFormat="true" ht="30" hidden="false" customHeight="true" outlineLevel="0" collapsed="false">
      <c r="A1170" s="161"/>
      <c r="B1170" s="161"/>
      <c r="S1170" s="161"/>
      <c r="T1170" s="161"/>
    </row>
    <row r="1171" s="10" customFormat="true" ht="30" hidden="false" customHeight="true" outlineLevel="0" collapsed="false">
      <c r="A1171" s="161"/>
      <c r="B1171" s="161"/>
      <c r="S1171" s="161"/>
      <c r="T1171" s="161"/>
    </row>
    <row r="1172" s="10" customFormat="true" ht="30" hidden="false" customHeight="true" outlineLevel="0" collapsed="false">
      <c r="A1172" s="161"/>
      <c r="B1172" s="161"/>
      <c r="S1172" s="161"/>
      <c r="T1172" s="161"/>
    </row>
    <row r="1173" s="10" customFormat="true" ht="30" hidden="false" customHeight="true" outlineLevel="0" collapsed="false">
      <c r="A1173" s="161"/>
      <c r="B1173" s="161"/>
      <c r="S1173" s="161"/>
      <c r="T1173" s="161"/>
    </row>
    <row r="1174" s="10" customFormat="true" ht="30" hidden="false" customHeight="true" outlineLevel="0" collapsed="false">
      <c r="A1174" s="161"/>
      <c r="B1174" s="161"/>
      <c r="S1174" s="161"/>
      <c r="T1174" s="161"/>
    </row>
    <row r="1175" s="10" customFormat="true" ht="30" hidden="false" customHeight="true" outlineLevel="0" collapsed="false">
      <c r="A1175" s="161"/>
      <c r="B1175" s="161"/>
      <c r="S1175" s="161"/>
      <c r="T1175" s="161"/>
    </row>
    <row r="1176" s="10" customFormat="true" ht="30" hidden="false" customHeight="true" outlineLevel="0" collapsed="false">
      <c r="A1176" s="161"/>
      <c r="B1176" s="161"/>
      <c r="S1176" s="161"/>
      <c r="T1176" s="161"/>
    </row>
    <row r="1177" s="10" customFormat="true" ht="30" hidden="false" customHeight="true" outlineLevel="0" collapsed="false">
      <c r="A1177" s="161"/>
      <c r="B1177" s="161"/>
      <c r="S1177" s="161"/>
      <c r="T1177" s="161"/>
    </row>
    <row r="1178" s="10" customFormat="true" ht="30" hidden="false" customHeight="true" outlineLevel="0" collapsed="false">
      <c r="A1178" s="161"/>
      <c r="B1178" s="161"/>
      <c r="K1178" s="160"/>
      <c r="L1178" s="160"/>
      <c r="M1178" s="160"/>
      <c r="N1178" s="160"/>
      <c r="O1178" s="160"/>
      <c r="P1178" s="160"/>
      <c r="S1178" s="161"/>
      <c r="T1178" s="161"/>
    </row>
    <row r="1179" s="10" customFormat="true" ht="30" hidden="false" customHeight="true" outlineLevel="0" collapsed="false">
      <c r="A1179" s="161"/>
      <c r="B1179" s="161"/>
      <c r="S1179" s="161"/>
      <c r="T1179" s="161"/>
    </row>
    <row r="1180" s="10" customFormat="true" ht="30" hidden="false" customHeight="true" outlineLevel="0" collapsed="false">
      <c r="A1180" s="161"/>
      <c r="B1180" s="161"/>
      <c r="S1180" s="161"/>
      <c r="T1180" s="161"/>
    </row>
    <row r="1181" s="10" customFormat="true" ht="30" hidden="false" customHeight="true" outlineLevel="0" collapsed="false">
      <c r="A1181" s="161"/>
      <c r="B1181" s="161"/>
      <c r="S1181" s="161"/>
      <c r="T1181" s="161"/>
    </row>
    <row r="1182" s="10" customFormat="true" ht="30" hidden="false" customHeight="true" outlineLevel="0" collapsed="false">
      <c r="A1182" s="212"/>
      <c r="B1182" s="212"/>
      <c r="S1182" s="161"/>
      <c r="T1182" s="161"/>
    </row>
    <row r="1183" s="10" customFormat="true" ht="30" hidden="false" customHeight="true" outlineLevel="0" collapsed="false">
      <c r="A1183" s="161"/>
      <c r="B1183" s="161"/>
      <c r="S1183" s="161"/>
      <c r="T1183" s="161"/>
    </row>
    <row r="1184" s="10" customFormat="true" ht="30" hidden="false" customHeight="true" outlineLevel="0" collapsed="false">
      <c r="A1184" s="161"/>
      <c r="B1184" s="161"/>
      <c r="S1184" s="161"/>
      <c r="T1184" s="161"/>
    </row>
    <row r="1185" s="10" customFormat="true" ht="30" hidden="false" customHeight="true" outlineLevel="0" collapsed="false">
      <c r="A1185" s="161"/>
      <c r="B1185" s="161"/>
      <c r="S1185" s="161"/>
      <c r="T1185" s="161"/>
    </row>
    <row r="1186" s="10" customFormat="true" ht="30" hidden="false" customHeight="true" outlineLevel="0" collapsed="false">
      <c r="A1186" s="161"/>
      <c r="B1186" s="161"/>
      <c r="S1186" s="161"/>
      <c r="T1186" s="161"/>
    </row>
    <row r="1187" s="10" customFormat="true" ht="30" hidden="false" customHeight="true" outlineLevel="0" collapsed="false">
      <c r="A1187" s="161"/>
      <c r="B1187" s="161"/>
      <c r="S1187" s="161"/>
      <c r="T1187" s="161"/>
    </row>
    <row r="1188" s="10" customFormat="true" ht="30" hidden="false" customHeight="true" outlineLevel="0" collapsed="false">
      <c r="A1188" s="161"/>
      <c r="B1188" s="161"/>
      <c r="S1188" s="161"/>
      <c r="T1188" s="161"/>
    </row>
    <row r="1189" s="10" customFormat="true" ht="30" hidden="false" customHeight="true" outlineLevel="0" collapsed="false">
      <c r="A1189" s="161"/>
      <c r="B1189" s="161"/>
      <c r="I1189" s="111"/>
      <c r="J1189" s="111"/>
      <c r="K1189" s="111"/>
      <c r="L1189" s="111"/>
      <c r="M1189" s="111"/>
      <c r="N1189" s="111"/>
      <c r="O1189" s="111"/>
      <c r="P1189" s="111"/>
      <c r="S1189" s="161"/>
      <c r="T1189" s="161"/>
    </row>
    <row r="1190" s="10" customFormat="true" ht="30" hidden="false" customHeight="true" outlineLevel="0" collapsed="false">
      <c r="A1190" s="161"/>
      <c r="B1190" s="161"/>
      <c r="S1190" s="161"/>
      <c r="T1190" s="161"/>
    </row>
    <row r="1191" s="10" customFormat="true" ht="30" hidden="false" customHeight="true" outlineLevel="0" collapsed="false">
      <c r="A1191" s="161"/>
      <c r="B1191" s="161"/>
      <c r="S1191" s="161"/>
      <c r="T1191" s="161"/>
    </row>
    <row r="1192" s="10" customFormat="true" ht="30" hidden="false" customHeight="true" outlineLevel="0" collapsed="false">
      <c r="A1192" s="161"/>
      <c r="B1192" s="161"/>
      <c r="S1192" s="161"/>
      <c r="T1192" s="161"/>
    </row>
    <row r="1193" s="10" customFormat="true" ht="30" hidden="false" customHeight="true" outlineLevel="0" collapsed="false">
      <c r="A1193" s="185"/>
      <c r="B1193" s="185"/>
      <c r="C1193" s="111"/>
      <c r="D1193" s="111"/>
      <c r="E1193" s="111"/>
      <c r="F1193" s="111"/>
      <c r="G1193" s="111"/>
      <c r="H1193" s="111"/>
      <c r="S1193" s="161"/>
      <c r="T1193" s="161"/>
    </row>
    <row r="1194" s="10" customFormat="true" ht="30" hidden="false" customHeight="true" outlineLevel="0" collapsed="false">
      <c r="A1194" s="161"/>
      <c r="B1194" s="161"/>
      <c r="S1194" s="161"/>
      <c r="T1194" s="161"/>
    </row>
    <row r="1195" s="10" customFormat="true" ht="30" hidden="false" customHeight="true" outlineLevel="0" collapsed="false">
      <c r="A1195" s="161"/>
      <c r="B1195" s="161"/>
      <c r="S1195" s="161"/>
      <c r="T1195" s="161"/>
    </row>
    <row r="1196" s="10" customFormat="true" ht="30" hidden="false" customHeight="true" outlineLevel="0" collapsed="false">
      <c r="A1196" s="241"/>
      <c r="B1196" s="241"/>
      <c r="S1196" s="161"/>
      <c r="T1196" s="161"/>
    </row>
    <row r="1197" s="10" customFormat="true" ht="30" hidden="false" customHeight="true" outlineLevel="0" collapsed="false">
      <c r="A1197" s="241"/>
      <c r="B1197" s="241"/>
      <c r="I1197" s="111"/>
      <c r="J1197" s="111"/>
      <c r="K1197" s="111"/>
      <c r="L1197" s="111"/>
      <c r="M1197" s="111"/>
      <c r="N1197" s="111"/>
      <c r="O1197" s="111"/>
      <c r="P1197" s="111"/>
      <c r="S1197" s="161"/>
      <c r="T1197" s="161"/>
    </row>
    <row r="1198" s="10" customFormat="true" ht="30" hidden="false" customHeight="true" outlineLevel="0" collapsed="false">
      <c r="A1198" s="226"/>
      <c r="B1198" s="226"/>
      <c r="S1198" s="161"/>
      <c r="T1198" s="161"/>
    </row>
    <row r="1199" s="10" customFormat="true" ht="30" hidden="false" customHeight="true" outlineLevel="0" collapsed="false">
      <c r="A1199" s="226"/>
      <c r="B1199" s="226"/>
      <c r="S1199" s="161"/>
      <c r="T1199" s="161"/>
    </row>
    <row r="1200" s="10" customFormat="true" ht="30" hidden="false" customHeight="true" outlineLevel="0" collapsed="false">
      <c r="A1200" s="236"/>
      <c r="B1200" s="236"/>
      <c r="S1200" s="161"/>
      <c r="T1200" s="161"/>
    </row>
    <row r="1201" s="10" customFormat="true" ht="30" hidden="false" customHeight="true" outlineLevel="0" collapsed="false">
      <c r="A1201" s="201"/>
      <c r="B1201" s="201"/>
      <c r="C1201" s="111"/>
      <c r="D1201" s="111"/>
      <c r="E1201" s="111"/>
      <c r="F1201" s="111"/>
      <c r="G1201" s="111"/>
      <c r="H1201" s="111"/>
      <c r="Q1201" s="8"/>
      <c r="R1201" s="8"/>
      <c r="S1201" s="161"/>
      <c r="T1201" s="161"/>
    </row>
    <row r="1202" s="10" customFormat="true" ht="30" hidden="false" customHeight="true" outlineLevel="0" collapsed="false">
      <c r="A1202" s="161"/>
      <c r="B1202" s="161"/>
      <c r="Q1202" s="8"/>
      <c r="R1202" s="8"/>
      <c r="S1202" s="161"/>
      <c r="T1202" s="161"/>
    </row>
    <row r="1203" s="10" customFormat="true" ht="30" hidden="false" customHeight="true" outlineLevel="0" collapsed="false">
      <c r="A1203" s="161"/>
      <c r="B1203" s="161"/>
      <c r="Q1203" s="8"/>
      <c r="R1203" s="8"/>
      <c r="S1203" s="161"/>
      <c r="T1203" s="161"/>
    </row>
    <row r="1204" s="160" customFormat="true" ht="30" hidden="false" customHeight="true" outlineLevel="0" collapsed="false">
      <c r="A1204" s="161"/>
      <c r="B1204" s="161"/>
      <c r="C1204" s="10"/>
      <c r="D1204" s="10"/>
      <c r="E1204" s="10"/>
      <c r="F1204" s="10"/>
      <c r="G1204" s="10"/>
      <c r="H1204" s="10"/>
      <c r="I1204" s="10"/>
      <c r="J1204" s="10"/>
      <c r="K1204" s="10"/>
      <c r="L1204" s="10"/>
      <c r="M1204" s="10"/>
      <c r="N1204" s="10"/>
      <c r="O1204" s="10"/>
      <c r="P1204" s="10"/>
      <c r="Q1204" s="8"/>
      <c r="R1204" s="8"/>
      <c r="S1204" s="161"/>
      <c r="T1204" s="161"/>
      <c r="U1204" s="10"/>
      <c r="V1204" s="10"/>
      <c r="W1204" s="10"/>
      <c r="X1204" s="10"/>
      <c r="Y1204" s="10"/>
      <c r="Z1204" s="10"/>
      <c r="AA1204" s="10"/>
      <c r="AB1204" s="10"/>
    </row>
    <row r="1205" s="10" customFormat="true" ht="30" hidden="false" customHeight="true" outlineLevel="0" collapsed="false">
      <c r="A1205" s="161"/>
      <c r="B1205" s="161"/>
      <c r="Q1205" s="8"/>
      <c r="R1205" s="8"/>
      <c r="S1205" s="161"/>
      <c r="T1205" s="161"/>
    </row>
    <row r="1206" s="10" customFormat="true" ht="30" hidden="false" customHeight="true" outlineLevel="0" collapsed="false">
      <c r="A1206" s="161"/>
      <c r="B1206" s="161"/>
      <c r="Q1206" s="8"/>
      <c r="R1206" s="8"/>
      <c r="S1206" s="161"/>
      <c r="T1206" s="161"/>
    </row>
    <row r="1207" s="10" customFormat="true" ht="30" hidden="false" customHeight="true" outlineLevel="0" collapsed="false">
      <c r="A1207" s="161"/>
      <c r="B1207" s="161"/>
      <c r="Q1207" s="8"/>
      <c r="R1207" s="8"/>
      <c r="S1207" s="161"/>
      <c r="T1207" s="161"/>
    </row>
    <row r="1208" s="10" customFormat="true" ht="30" hidden="false" customHeight="true" outlineLevel="0" collapsed="false">
      <c r="A1208" s="161"/>
      <c r="B1208" s="161"/>
      <c r="Q1208" s="8"/>
      <c r="R1208" s="8"/>
      <c r="S1208" s="161"/>
      <c r="T1208" s="161"/>
    </row>
    <row r="1209" s="10" customFormat="true" ht="30" hidden="false" customHeight="true" outlineLevel="0" collapsed="false">
      <c r="A1209" s="161"/>
      <c r="B1209" s="161"/>
      <c r="Q1209" s="8"/>
      <c r="R1209" s="8"/>
      <c r="S1209" s="161"/>
      <c r="T1209" s="161"/>
    </row>
    <row r="1210" s="10" customFormat="true" ht="30" hidden="false" customHeight="true" outlineLevel="0" collapsed="false">
      <c r="A1210" s="161"/>
      <c r="B1210" s="161"/>
      <c r="Q1210" s="8"/>
      <c r="R1210" s="8"/>
      <c r="S1210" s="161"/>
      <c r="T1210" s="161"/>
    </row>
    <row r="1211" s="10" customFormat="true" ht="30" hidden="false" customHeight="true" outlineLevel="0" collapsed="false">
      <c r="A1211" s="161"/>
      <c r="B1211" s="161"/>
      <c r="Q1211" s="8"/>
      <c r="R1211" s="8"/>
      <c r="S1211" s="161"/>
      <c r="T1211" s="161"/>
    </row>
    <row r="1212" s="10" customFormat="true" ht="30" hidden="false" customHeight="true" outlineLevel="0" collapsed="false">
      <c r="A1212" s="161"/>
      <c r="B1212" s="161"/>
      <c r="Q1212" s="8"/>
      <c r="R1212" s="8"/>
      <c r="S1212" s="161"/>
      <c r="T1212" s="161"/>
    </row>
    <row r="1213" s="10" customFormat="true" ht="30" hidden="false" customHeight="true" outlineLevel="0" collapsed="false">
      <c r="A1213" s="161"/>
      <c r="B1213" s="161"/>
      <c r="Q1213" s="8"/>
      <c r="R1213" s="8"/>
      <c r="S1213" s="161"/>
      <c r="T1213" s="161"/>
    </row>
    <row r="1214" s="10" customFormat="true" ht="30" hidden="false" customHeight="true" outlineLevel="0" collapsed="false">
      <c r="A1214" s="161"/>
      <c r="B1214" s="161"/>
      <c r="Q1214" s="8"/>
      <c r="R1214" s="8"/>
      <c r="S1214" s="161"/>
      <c r="T1214" s="161"/>
    </row>
    <row r="1215" s="10" customFormat="true" ht="30" hidden="false" customHeight="true" outlineLevel="0" collapsed="false">
      <c r="A1215" s="161"/>
      <c r="B1215" s="161"/>
      <c r="Q1215" s="8"/>
      <c r="R1215" s="8"/>
      <c r="S1215" s="161"/>
      <c r="T1215" s="161"/>
    </row>
    <row r="1216" s="10" customFormat="true" ht="30" hidden="false" customHeight="true" outlineLevel="0" collapsed="false">
      <c r="A1216" s="161"/>
      <c r="B1216" s="161"/>
      <c r="Q1216" s="8"/>
      <c r="R1216" s="8"/>
      <c r="S1216" s="161"/>
      <c r="T1216" s="161"/>
    </row>
    <row r="1217" s="160" customFormat="true" ht="30" hidden="false" customHeight="true" outlineLevel="0" collapsed="false">
      <c r="A1217" s="161"/>
      <c r="B1217" s="161"/>
      <c r="C1217" s="10"/>
      <c r="D1217" s="10"/>
      <c r="E1217" s="10"/>
      <c r="F1217" s="10"/>
      <c r="G1217" s="10"/>
      <c r="H1217" s="10"/>
      <c r="I1217" s="10"/>
      <c r="J1217" s="10"/>
      <c r="K1217" s="10"/>
      <c r="L1217" s="10"/>
      <c r="M1217" s="10"/>
      <c r="N1217" s="10"/>
      <c r="O1217" s="10"/>
      <c r="P1217" s="10"/>
      <c r="Q1217" s="8"/>
      <c r="R1217" s="8"/>
      <c r="S1217" s="161"/>
      <c r="T1217" s="161"/>
      <c r="U1217" s="10"/>
      <c r="V1217" s="10"/>
      <c r="W1217" s="10"/>
      <c r="X1217" s="10"/>
      <c r="Y1217" s="10"/>
      <c r="Z1217" s="10"/>
      <c r="AA1217" s="10"/>
      <c r="AB1217" s="10"/>
    </row>
    <row r="1218" s="10" customFormat="true" ht="42.75" hidden="false" customHeight="true" outlineLevel="0" collapsed="false">
      <c r="A1218" s="161"/>
      <c r="B1218" s="161"/>
      <c r="Q1218" s="8"/>
      <c r="R1218" s="8"/>
      <c r="S1218" s="161"/>
      <c r="T1218" s="161"/>
    </row>
    <row r="1219" s="10" customFormat="true" ht="38.25" hidden="false" customHeight="true" outlineLevel="0" collapsed="false">
      <c r="A1219" s="161"/>
      <c r="B1219" s="161"/>
      <c r="Q1219" s="8"/>
      <c r="R1219" s="8"/>
      <c r="S1219" s="161"/>
      <c r="T1219" s="161"/>
    </row>
    <row r="1220" s="10" customFormat="true" ht="32.25" hidden="false" customHeight="true" outlineLevel="0" collapsed="false">
      <c r="A1220" s="161"/>
      <c r="B1220" s="161"/>
      <c r="Q1220" s="8"/>
      <c r="R1220" s="8"/>
      <c r="S1220" s="152"/>
      <c r="T1220" s="152"/>
    </row>
    <row r="1221" s="10" customFormat="true" ht="30" hidden="false" customHeight="true" outlineLevel="0" collapsed="false">
      <c r="A1221" s="161"/>
      <c r="B1221" s="161"/>
      <c r="Q1221" s="8"/>
      <c r="R1221" s="8"/>
      <c r="S1221" s="152"/>
      <c r="T1221" s="152"/>
    </row>
    <row r="1222" s="10" customFormat="true" ht="24.95" hidden="false" customHeight="true" outlineLevel="0" collapsed="false">
      <c r="A1222" s="161"/>
      <c r="B1222" s="161"/>
      <c r="Q1222" s="8"/>
      <c r="R1222" s="8"/>
      <c r="S1222" s="152"/>
      <c r="T1222" s="152"/>
    </row>
    <row r="1223" s="10" customFormat="true" ht="24.95" hidden="false" customHeight="true" outlineLevel="0" collapsed="false">
      <c r="A1223" s="161"/>
      <c r="B1223" s="161"/>
      <c r="Q1223" s="8"/>
      <c r="R1223" s="8"/>
      <c r="S1223" s="152"/>
      <c r="T1223" s="152"/>
    </row>
    <row r="1224" s="10" customFormat="true" ht="24.95" hidden="false" customHeight="true" outlineLevel="0" collapsed="false">
      <c r="A1224" s="161"/>
      <c r="B1224" s="161"/>
      <c r="Q1224" s="8"/>
      <c r="R1224" s="8"/>
    </row>
    <row r="1225" s="10" customFormat="true" ht="24.95" hidden="false" customHeight="true" outlineLevel="0" collapsed="false">
      <c r="A1225" s="161"/>
      <c r="B1225" s="161"/>
      <c r="Q1225" s="8"/>
      <c r="R1225" s="8"/>
    </row>
    <row r="1226" s="10" customFormat="true" ht="24.95" hidden="false" customHeight="true" outlineLevel="0" collapsed="false">
      <c r="A1226" s="161"/>
      <c r="B1226" s="161"/>
      <c r="Q1226" s="8"/>
      <c r="R1226" s="8"/>
    </row>
    <row r="1227" s="10" customFormat="true" ht="24.95" hidden="false" customHeight="true" outlineLevel="0" collapsed="false">
      <c r="A1227" s="161"/>
      <c r="B1227" s="161"/>
      <c r="Q1227" s="8"/>
      <c r="R1227" s="8"/>
    </row>
    <row r="1228" s="10" customFormat="true" ht="24.95" hidden="false" customHeight="true" outlineLevel="0" collapsed="false">
      <c r="A1228" s="161"/>
      <c r="B1228" s="161"/>
      <c r="Q1228" s="8"/>
      <c r="R1228" s="8"/>
    </row>
    <row r="1229" s="10" customFormat="true" ht="24.95" hidden="false" customHeight="true" outlineLevel="0" collapsed="false">
      <c r="A1229" s="161"/>
      <c r="B1229" s="161"/>
      <c r="Q1229" s="8"/>
      <c r="R1229" s="8"/>
    </row>
    <row r="1230" s="10" customFormat="true" ht="24.95" hidden="false" customHeight="true" outlineLevel="0" collapsed="false">
      <c r="A1230" s="161"/>
      <c r="B1230" s="161"/>
      <c r="Q1230" s="8"/>
      <c r="R1230" s="8"/>
    </row>
    <row r="1231" customFormat="false" ht="24.95" hidden="false" customHeight="true" outlineLevel="0" collapsed="false">
      <c r="A1231" s="161"/>
      <c r="B1231" s="161"/>
      <c r="C1231" s="10"/>
      <c r="D1231" s="10"/>
      <c r="E1231" s="10"/>
      <c r="F1231" s="10"/>
      <c r="G1231" s="10"/>
      <c r="H1231" s="10"/>
    </row>
    <row r="1232" customFormat="false" ht="24.95" hidden="false" customHeight="true" outlineLevel="0" collapsed="false">
      <c r="A1232" s="161"/>
      <c r="B1232" s="161"/>
      <c r="C1232" s="10"/>
      <c r="D1232" s="10"/>
      <c r="E1232" s="10"/>
      <c r="F1232" s="10"/>
      <c r="G1232" s="10"/>
      <c r="H1232" s="10"/>
    </row>
    <row r="1233" customFormat="false" ht="24.95" hidden="false" customHeight="true" outlineLevel="0" collapsed="false">
      <c r="A1233" s="161"/>
      <c r="B1233" s="161"/>
      <c r="C1233" s="10"/>
      <c r="D1233" s="10"/>
      <c r="E1233" s="10"/>
      <c r="F1233" s="10"/>
      <c r="G1233" s="10"/>
      <c r="H1233" s="10"/>
    </row>
    <row r="1234" customFormat="false" ht="24.95" hidden="false" customHeight="true" outlineLevel="0" collapsed="false">
      <c r="A1234" s="161"/>
      <c r="B1234" s="161"/>
      <c r="C1234" s="10"/>
      <c r="D1234" s="10"/>
      <c r="E1234" s="10"/>
      <c r="F1234" s="10"/>
      <c r="G1234" s="10"/>
      <c r="H1234" s="10"/>
    </row>
    <row r="1235" customFormat="false" ht="30" hidden="false" customHeight="true" outlineLevel="0" collapsed="false"/>
    <row r="1236" customFormat="false" ht="60" hidden="false" customHeight="true" outlineLevel="0" collapsed="false"/>
    <row r="1237" customFormat="false" ht="24.95" hidden="false" customHeight="true" outlineLevel="0" collapsed="false"/>
    <row r="1238" customFormat="false" ht="24.95" hidden="false" customHeight="true" outlineLevel="0" collapsed="false"/>
    <row r="1239" customFormat="false" ht="24.95" hidden="false" customHeight="true" outlineLevel="0" collapsed="false"/>
    <row r="1240" customFormat="false" ht="24.95" hidden="false" customHeight="true" outlineLevel="0" collapsed="false"/>
    <row r="1241" customFormat="false" ht="24.95" hidden="false" customHeight="true" outlineLevel="0" collapsed="false"/>
    <row r="1242" customFormat="false" ht="24.95" hidden="false" customHeight="true" outlineLevel="0" collapsed="false"/>
    <row r="1249" customFormat="false" ht="45" hidden="false" customHeight="true" outlineLevel="0" collapsed="false"/>
    <row r="65538" customFormat="false" ht="12.8" hidden="false" customHeight="true" outlineLevel="0" collapsed="false"/>
    <row r="65539" customFormat="false" ht="12.8" hidden="false" customHeight="true" outlineLevel="0" collapsed="false"/>
  </sheetData>
  <autoFilter ref="A1:A81"/>
  <mergeCells count="31">
    <mergeCell ref="A1:R1"/>
    <mergeCell ref="A2:R2"/>
    <mergeCell ref="A3:R3"/>
    <mergeCell ref="A4:A5"/>
    <mergeCell ref="B4:B5"/>
    <mergeCell ref="C4:C5"/>
    <mergeCell ref="D4:H4"/>
    <mergeCell ref="K4:N4"/>
    <mergeCell ref="O4:R4"/>
    <mergeCell ref="A6:D6"/>
    <mergeCell ref="A7:D7"/>
    <mergeCell ref="A8:C8"/>
    <mergeCell ref="A17:C17"/>
    <mergeCell ref="A21:C21"/>
    <mergeCell ref="A25:C25"/>
    <mergeCell ref="A26:C26"/>
    <mergeCell ref="A27:D27"/>
    <mergeCell ref="A28:D28"/>
    <mergeCell ref="A29:C29"/>
    <mergeCell ref="A37:C37"/>
    <mergeCell ref="A38:C38"/>
    <mergeCell ref="A48:C48"/>
    <mergeCell ref="A56:R56"/>
    <mergeCell ref="A58:C58"/>
    <mergeCell ref="A65:C65"/>
    <mergeCell ref="A71:C71"/>
    <mergeCell ref="A76:C76"/>
    <mergeCell ref="A77:C77"/>
    <mergeCell ref="A78:D78"/>
    <mergeCell ref="A80:C80"/>
    <mergeCell ref="K617:M617"/>
  </mergeCells>
  <printOptions headings="false" gridLines="false" gridLinesSet="true" horizontalCentered="true" verticalCentered="false"/>
  <pageMargins left="0.196527777777778" right="0.196527777777778" top="0.0625" bottom="0.0416666666666667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AO1400"/>
  <sheetViews>
    <sheetView showFormulas="false" showGridLines="true" showRowColHeaders="true" showZeros="true" rightToLeft="false" tabSelected="true" showOutlineSymbols="true" defaultGridColor="true" view="pageBreakPreview" topLeftCell="A60" colorId="64" zoomScale="100" zoomScaleNormal="100" zoomScalePageLayoutView="100" workbookViewId="0">
      <selection pane="topLeft" activeCell="B69" activeCellId="0" sqref="B69"/>
    </sheetView>
  </sheetViews>
  <sheetFormatPr defaultRowHeight="20.1" zeroHeight="false" outlineLevelRow="0" outlineLevelCol="1"/>
  <cols>
    <col collapsed="false" customWidth="true" hidden="false" outlineLevel="0" max="1" min="1" style="1" width="31.68"/>
    <col collapsed="false" customWidth="true" hidden="false" outlineLevel="0" max="2" min="2" style="2" width="5.96"/>
    <col collapsed="false" customWidth="true" hidden="false" outlineLevel="0" max="3" min="3" style="3" width="5.7"/>
    <col collapsed="false" customWidth="true" hidden="false" outlineLevel="0" max="4" min="4" style="4" width="8.64"/>
    <col collapsed="false" customWidth="true" hidden="false" outlineLevel="0" max="5" min="5" style="5" width="6.39"/>
    <col collapsed="false" customWidth="true" hidden="false" outlineLevel="0" max="6" min="6" style="6" width="6.81"/>
    <col collapsed="false" customWidth="true" hidden="false" outlineLevel="0" max="7" min="7" style="6" width="6.67"/>
    <col collapsed="false" customWidth="true" hidden="false" outlineLevel="0" max="8" min="8" style="6" width="7.79"/>
    <col collapsed="false" customWidth="true" hidden="false" outlineLevel="1" max="9" min="9" style="7" width="7.08"/>
    <col collapsed="false" customWidth="true" hidden="false" outlineLevel="1" max="10" min="10" style="7" width="7.93"/>
    <col collapsed="false" customWidth="true" hidden="false" outlineLevel="0" max="11" min="11" style="5" width="5.7"/>
    <col collapsed="false" customWidth="true" hidden="false" outlineLevel="0" max="12" min="12" style="8" width="4.44"/>
    <col collapsed="false" customWidth="true" hidden="false" outlineLevel="0" max="13" min="13" style="8" width="6.23"/>
    <col collapsed="false" customWidth="true" hidden="false" outlineLevel="0" max="14" min="14" style="8" width="6.39"/>
    <col collapsed="false" customWidth="true" hidden="false" outlineLevel="0" max="15" min="15" style="9" width="6.54"/>
    <col collapsed="false" customWidth="true" hidden="false" outlineLevel="0" max="16" min="16" style="9" width="7.64"/>
    <col collapsed="false" customWidth="true" hidden="false" outlineLevel="0" max="17" min="17" style="8" width="6.54"/>
    <col collapsed="false" customWidth="true" hidden="false" outlineLevel="0" max="18" min="18" style="8" width="6.64"/>
    <col collapsed="false" customWidth="true" hidden="false" outlineLevel="0" max="20" min="19" style="10" width="2.92"/>
    <col collapsed="false" customWidth="true" hidden="true" outlineLevel="0" max="28" min="21" style="10" width="9.07"/>
    <col collapsed="false" customWidth="true" hidden="false" outlineLevel="0" max="29" min="29" style="10" width="9.48"/>
    <col collapsed="false" customWidth="true" hidden="false" outlineLevel="0" max="257" min="30" style="10" width="9.07"/>
    <col collapsed="false" customWidth="true" hidden="false" outlineLevel="0" max="1025" min="258" style="0" width="9.07"/>
  </cols>
  <sheetData>
    <row r="1" customFormat="false" ht="26.1" hidden="false" customHeight="true" outlineLevel="0" collapsed="false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</row>
    <row r="2" customFormat="false" ht="26.1" hidden="false" customHeight="true" outlineLevel="0" collapsed="false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</row>
    <row r="3" customFormat="false" ht="26.1" hidden="false" customHeight="true" outlineLevel="0" collapsed="false">
      <c r="A3" s="12" t="s">
        <v>152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73"/>
      <c r="T3" s="173"/>
    </row>
    <row r="4" customFormat="false" ht="26.1" hidden="false" customHeight="true" outlineLevel="0" collapsed="false">
      <c r="A4" s="13" t="s">
        <v>3</v>
      </c>
      <c r="B4" s="14" t="s">
        <v>4</v>
      </c>
      <c r="C4" s="14" t="s">
        <v>5</v>
      </c>
      <c r="D4" s="14" t="s">
        <v>6</v>
      </c>
      <c r="E4" s="14"/>
      <c r="F4" s="14"/>
      <c r="G4" s="14"/>
      <c r="H4" s="14"/>
      <c r="I4" s="15"/>
      <c r="J4" s="15"/>
      <c r="K4" s="16" t="s">
        <v>7</v>
      </c>
      <c r="L4" s="16"/>
      <c r="M4" s="16"/>
      <c r="N4" s="16"/>
      <c r="O4" s="16" t="s">
        <v>8</v>
      </c>
      <c r="P4" s="16"/>
      <c r="Q4" s="16"/>
      <c r="R4" s="16"/>
      <c r="S4" s="161"/>
      <c r="T4" s="161"/>
    </row>
    <row r="5" customFormat="false" ht="26.1" hidden="false" customHeight="true" outlineLevel="0" collapsed="false">
      <c r="A5" s="13"/>
      <c r="B5" s="14"/>
      <c r="C5" s="14"/>
      <c r="D5" s="14" t="s">
        <v>9</v>
      </c>
      <c r="E5" s="17" t="s">
        <v>10</v>
      </c>
      <c r="F5" s="17" t="s">
        <v>11</v>
      </c>
      <c r="G5" s="17" t="s">
        <v>12</v>
      </c>
      <c r="H5" s="18" t="s">
        <v>13</v>
      </c>
      <c r="I5" s="19" t="s">
        <v>14</v>
      </c>
      <c r="J5" s="19" t="s">
        <v>15</v>
      </c>
      <c r="K5" s="20" t="s">
        <v>16</v>
      </c>
      <c r="L5" s="21" t="s">
        <v>17</v>
      </c>
      <c r="M5" s="21" t="s">
        <v>18</v>
      </c>
      <c r="N5" s="21" t="s">
        <v>19</v>
      </c>
      <c r="O5" s="21" t="s">
        <v>20</v>
      </c>
      <c r="P5" s="21" t="s">
        <v>21</v>
      </c>
      <c r="Q5" s="21" t="s">
        <v>22</v>
      </c>
      <c r="R5" s="20" t="s">
        <v>23</v>
      </c>
      <c r="S5" s="161"/>
      <c r="T5" s="161"/>
    </row>
    <row r="6" customFormat="false" ht="26.1" hidden="false" customHeight="true" outlineLevel="0" collapsed="false">
      <c r="A6" s="22" t="s">
        <v>24</v>
      </c>
      <c r="B6" s="22"/>
      <c r="C6" s="22"/>
      <c r="D6" s="22"/>
      <c r="E6" s="23" t="n">
        <f aca="false">E7+E18+E22+E25+E28+E29</f>
        <v>32.78736</v>
      </c>
      <c r="F6" s="23" t="n">
        <f aca="false">F7+F18+F22+F25+F28+F29</f>
        <v>24.444</v>
      </c>
      <c r="G6" s="23" t="n">
        <f aca="false">G7+G18+G22+G25+G28+G29</f>
        <v>72.92971</v>
      </c>
      <c r="H6" s="24" t="n">
        <f aca="false">H7+H18+H22+H25+H28+H29</f>
        <v>642.86428</v>
      </c>
      <c r="I6" s="19" t="s">
        <v>25</v>
      </c>
      <c r="J6" s="25" t="n">
        <f aca="false">J7+J30+J67</f>
        <v>0</v>
      </c>
      <c r="K6" s="19" t="n">
        <f aca="false">K8+K22+K25+K28+K29</f>
        <v>0.32</v>
      </c>
      <c r="L6" s="19" t="n">
        <f aca="false">L8+L22+L25+L28+L29</f>
        <v>0.129333333333333</v>
      </c>
      <c r="M6" s="19" t="n">
        <f aca="false">M8+M22+M25+M28+M29</f>
        <v>0.011</v>
      </c>
      <c r="N6" s="19" t="n">
        <f aca="false">N8+N22+N25+N28+N29</f>
        <v>0.383</v>
      </c>
      <c r="O6" s="19" t="n">
        <f aca="false">O8+O22+O25+O28+O29</f>
        <v>104.858</v>
      </c>
      <c r="P6" s="19" t="n">
        <f aca="false">P8+P22+P25+P28+P29</f>
        <v>202.46</v>
      </c>
      <c r="Q6" s="19" t="n">
        <f aca="false">Q8+Q22+Q25+Q28+Q29</f>
        <v>47.22</v>
      </c>
      <c r="R6" s="19" t="n">
        <f aca="false">R8+R22+R25+R28+R29</f>
        <v>4.581</v>
      </c>
      <c r="S6" s="161"/>
      <c r="T6" s="161"/>
      <c r="AC6" s="311"/>
    </row>
    <row r="7" customFormat="false" ht="20.25" hidden="false" customHeight="true" outlineLevel="0" collapsed="false">
      <c r="A7" s="22"/>
      <c r="B7" s="22"/>
      <c r="C7" s="22"/>
      <c r="D7" s="22"/>
      <c r="E7" s="27" t="n">
        <f aca="false">E8-(E8*6/100)</f>
        <v>15.69236</v>
      </c>
      <c r="F7" s="27" t="n">
        <f aca="false">F8-(F8*12/100)</f>
        <v>20.174</v>
      </c>
      <c r="G7" s="27" t="n">
        <f aca="false">G8-(G8*9/100)</f>
        <v>6.20711</v>
      </c>
      <c r="H7" s="53" t="n">
        <f aca="false">E7*4+F7*9+G7*4</f>
        <v>269.16388</v>
      </c>
      <c r="I7" s="19"/>
      <c r="J7" s="29" t="n">
        <f aca="false">J8+J18+J22+J25+J28+J29</f>
        <v>0</v>
      </c>
      <c r="K7" s="19"/>
      <c r="L7" s="19"/>
      <c r="M7" s="19"/>
      <c r="N7" s="19"/>
      <c r="O7" s="19"/>
      <c r="P7" s="19"/>
      <c r="Q7" s="19"/>
      <c r="R7" s="19"/>
      <c r="S7" s="161"/>
      <c r="T7" s="161"/>
    </row>
    <row r="8" customFormat="false" ht="26.1" hidden="false" customHeight="true" outlineLevel="0" collapsed="false">
      <c r="A8" s="51" t="s">
        <v>153</v>
      </c>
      <c r="B8" s="51"/>
      <c r="C8" s="51"/>
      <c r="D8" s="38" t="s">
        <v>154</v>
      </c>
      <c r="E8" s="32" t="n">
        <f aca="false">E9+E10+E15+E16</f>
        <v>16.694</v>
      </c>
      <c r="F8" s="32" t="n">
        <f aca="false">F9+F10+F15+F16+F19</f>
        <v>22.925</v>
      </c>
      <c r="G8" s="32" t="n">
        <f aca="false">G9+G10+G15+G16+G19</f>
        <v>6.821</v>
      </c>
      <c r="H8" s="33" t="n">
        <f aca="false">E8*4+F8*9+G8*4</f>
        <v>300.385</v>
      </c>
      <c r="I8" s="34"/>
      <c r="J8" s="34" t="n">
        <f aca="false">J9+J10+J11+J12+J13+J14+J15+J16+J17+J18+J19+J20+J21</f>
        <v>0</v>
      </c>
      <c r="K8" s="34" t="n">
        <v>0.32</v>
      </c>
      <c r="L8" s="34" t="n">
        <v>0.066</v>
      </c>
      <c r="M8" s="34" t="n">
        <v>0.011</v>
      </c>
      <c r="N8" s="34" t="n">
        <v>0.033</v>
      </c>
      <c r="O8" s="34" t="n">
        <v>80.168</v>
      </c>
      <c r="P8" s="34" t="n">
        <v>47.96</v>
      </c>
      <c r="Q8" s="34" t="n">
        <v>11.88</v>
      </c>
      <c r="R8" s="34" t="n">
        <v>1.771</v>
      </c>
      <c r="S8" s="161"/>
      <c r="T8" s="161"/>
    </row>
    <row r="9" customFormat="false" ht="15.75" hidden="false" customHeight="true" outlineLevel="0" collapsed="false">
      <c r="A9" s="48" t="s">
        <v>127</v>
      </c>
      <c r="B9" s="82" t="n">
        <v>120</v>
      </c>
      <c r="C9" s="82" t="n">
        <v>120</v>
      </c>
      <c r="D9" s="119"/>
      <c r="E9" s="39" t="n">
        <f aca="false">12.7*C9/100</f>
        <v>15.24</v>
      </c>
      <c r="F9" s="39" t="n">
        <f aca="false">11.5*C9/100</f>
        <v>13.8</v>
      </c>
      <c r="G9" s="39" t="n">
        <f aca="false">0.7*C9/100</f>
        <v>0.84</v>
      </c>
      <c r="H9" s="39"/>
      <c r="I9" s="61" t="n">
        <v>0</v>
      </c>
      <c r="J9" s="61" t="n">
        <f aca="false">B9*I9/40</f>
        <v>0</v>
      </c>
      <c r="K9" s="61"/>
      <c r="L9" s="61"/>
      <c r="M9" s="61"/>
      <c r="N9" s="61"/>
      <c r="O9" s="61"/>
      <c r="P9" s="61"/>
      <c r="Q9" s="42"/>
      <c r="R9" s="42"/>
      <c r="S9" s="161"/>
      <c r="T9" s="161"/>
    </row>
    <row r="10" customFormat="false" ht="15.75" hidden="false" customHeight="true" outlineLevel="0" collapsed="false">
      <c r="A10" s="84" t="s">
        <v>30</v>
      </c>
      <c r="B10" s="82" t="n">
        <v>50</v>
      </c>
      <c r="C10" s="82" t="n">
        <v>50</v>
      </c>
      <c r="D10" s="119"/>
      <c r="E10" s="46" t="n">
        <f aca="false">2.8*C10/100</f>
        <v>1.4</v>
      </c>
      <c r="F10" s="46" t="n">
        <f aca="false">3.2*C10/100</f>
        <v>1.6</v>
      </c>
      <c r="G10" s="46" t="n">
        <f aca="false">4.7*C10/100</f>
        <v>2.35</v>
      </c>
      <c r="H10" s="81"/>
      <c r="I10" s="61" t="n">
        <v>0</v>
      </c>
      <c r="J10" s="47" t="n">
        <f aca="false">I10*B10/1000</f>
        <v>0</v>
      </c>
      <c r="K10" s="47"/>
      <c r="L10" s="47"/>
      <c r="M10" s="47"/>
      <c r="N10" s="47"/>
      <c r="O10" s="47"/>
      <c r="P10" s="61"/>
      <c r="Q10" s="43"/>
      <c r="R10" s="43"/>
      <c r="S10" s="161"/>
      <c r="T10" s="161"/>
    </row>
    <row r="11" customFormat="false" ht="17.25" hidden="false" customHeight="true" outlineLevel="0" collapsed="false">
      <c r="A11" s="312" t="s">
        <v>155</v>
      </c>
      <c r="B11" s="313" t="n">
        <f aca="false">B10*460/1000</f>
        <v>23</v>
      </c>
      <c r="C11" s="313" t="n">
        <f aca="false">C10*460/1000</f>
        <v>23</v>
      </c>
      <c r="D11" s="119"/>
      <c r="E11" s="39"/>
      <c r="F11" s="39"/>
      <c r="G11" s="39"/>
      <c r="H11" s="81"/>
      <c r="I11" s="61"/>
      <c r="J11" s="47" t="n">
        <f aca="false">I11*B11/1000</f>
        <v>0</v>
      </c>
      <c r="K11" s="47"/>
      <c r="L11" s="47"/>
      <c r="M11" s="47"/>
      <c r="N11" s="47"/>
      <c r="O11" s="47"/>
      <c r="P11" s="61"/>
      <c r="Q11" s="41"/>
      <c r="R11" s="41"/>
      <c r="S11" s="161"/>
      <c r="T11" s="161"/>
    </row>
    <row r="12" customFormat="false" ht="17.25" hidden="false" customHeight="true" outlineLevel="0" collapsed="false">
      <c r="A12" s="312" t="s">
        <v>156</v>
      </c>
      <c r="B12" s="313" t="n">
        <f aca="false">B10*120/1000</f>
        <v>6</v>
      </c>
      <c r="C12" s="313" t="n">
        <f aca="false">C10*120/1000</f>
        <v>6</v>
      </c>
      <c r="D12" s="119"/>
      <c r="E12" s="39"/>
      <c r="F12" s="45"/>
      <c r="G12" s="45"/>
      <c r="H12" s="133"/>
      <c r="I12" s="47"/>
      <c r="J12" s="47" t="n">
        <f aca="false">I12*B12/1000</f>
        <v>0</v>
      </c>
      <c r="K12" s="47"/>
      <c r="L12" s="47"/>
      <c r="M12" s="47"/>
      <c r="N12" s="47"/>
      <c r="O12" s="47"/>
      <c r="P12" s="47"/>
      <c r="Q12" s="42"/>
      <c r="R12" s="42"/>
      <c r="S12" s="161"/>
      <c r="T12" s="161"/>
    </row>
    <row r="13" customFormat="false" ht="26.1" hidden="false" customHeight="true" outlineLevel="0" collapsed="false">
      <c r="A13" s="48" t="s">
        <v>157</v>
      </c>
      <c r="B13" s="44" t="n">
        <f aca="false">B10-B11</f>
        <v>27</v>
      </c>
      <c r="C13" s="44" t="n">
        <f aca="false">C10-C11</f>
        <v>27</v>
      </c>
      <c r="D13" s="119"/>
      <c r="E13" s="39"/>
      <c r="F13" s="45"/>
      <c r="G13" s="45"/>
      <c r="H13" s="133"/>
      <c r="I13" s="47"/>
      <c r="J13" s="47" t="n">
        <f aca="false">I13*B13/1000</f>
        <v>0</v>
      </c>
      <c r="K13" s="47"/>
      <c r="L13" s="47"/>
      <c r="M13" s="47"/>
      <c r="N13" s="47"/>
      <c r="O13" s="47"/>
      <c r="P13" s="47"/>
      <c r="Q13" s="34"/>
      <c r="R13" s="34"/>
      <c r="S13" s="161"/>
      <c r="T13" s="161"/>
    </row>
    <row r="14" customFormat="false" ht="17.25" hidden="false" customHeight="true" outlineLevel="0" collapsed="false">
      <c r="A14" s="48" t="s">
        <v>158</v>
      </c>
      <c r="B14" s="44" t="n">
        <f aca="false">B10-B12</f>
        <v>44</v>
      </c>
      <c r="C14" s="44" t="n">
        <f aca="false">C10-C12</f>
        <v>44</v>
      </c>
      <c r="D14" s="119"/>
      <c r="E14" s="39"/>
      <c r="F14" s="45"/>
      <c r="G14" s="45"/>
      <c r="H14" s="133"/>
      <c r="I14" s="47"/>
      <c r="J14" s="47" t="n">
        <f aca="false">I14*B14/1000</f>
        <v>0</v>
      </c>
      <c r="K14" s="47"/>
      <c r="L14" s="47"/>
      <c r="M14" s="47"/>
      <c r="N14" s="47"/>
      <c r="O14" s="47"/>
      <c r="P14" s="47"/>
      <c r="Q14" s="34"/>
      <c r="R14" s="34"/>
      <c r="S14" s="161"/>
      <c r="T14" s="161"/>
    </row>
    <row r="15" customFormat="false" ht="18" hidden="false" customHeight="true" outlineLevel="0" collapsed="false">
      <c r="A15" s="36" t="s">
        <v>33</v>
      </c>
      <c r="B15" s="44" t="n">
        <v>4</v>
      </c>
      <c r="C15" s="44" t="n">
        <v>4</v>
      </c>
      <c r="D15" s="37"/>
      <c r="E15" s="45" t="n">
        <f aca="false">0.6*C15/100</f>
        <v>0.024</v>
      </c>
      <c r="F15" s="45" t="n">
        <f aca="false">82.5*C15/100</f>
        <v>3.3</v>
      </c>
      <c r="G15" s="45" t="n">
        <f aca="false">0.9*C15/100</f>
        <v>0.036</v>
      </c>
      <c r="H15" s="244"/>
      <c r="I15" s="41"/>
      <c r="J15" s="47" t="n">
        <f aca="false">I15*B15/1000</f>
        <v>0</v>
      </c>
      <c r="K15" s="41"/>
      <c r="L15" s="41"/>
      <c r="M15" s="41"/>
      <c r="N15" s="41"/>
      <c r="O15" s="41"/>
      <c r="P15" s="41"/>
      <c r="Q15" s="34"/>
      <c r="R15" s="54"/>
      <c r="S15" s="161"/>
      <c r="T15" s="161"/>
    </row>
    <row r="16" customFormat="false" ht="22.5" hidden="false" customHeight="true" outlineLevel="0" collapsed="false">
      <c r="A16" s="36" t="s">
        <v>159</v>
      </c>
      <c r="B16" s="37" t="n">
        <v>5</v>
      </c>
      <c r="C16" s="37" t="n">
        <v>5</v>
      </c>
      <c r="D16" s="37"/>
      <c r="E16" s="45" t="n">
        <f aca="false">0.6*C16/100</f>
        <v>0.03</v>
      </c>
      <c r="F16" s="45" t="n">
        <f aca="false">82.5*C16/100</f>
        <v>4.125</v>
      </c>
      <c r="G16" s="45" t="n">
        <f aca="false">0.9*C16/100</f>
        <v>0.045</v>
      </c>
      <c r="H16" s="64"/>
      <c r="I16" s="41" t="n">
        <v>0</v>
      </c>
      <c r="J16" s="47" t="n">
        <f aca="false">I16*B16/1000</f>
        <v>0</v>
      </c>
      <c r="K16" s="41"/>
      <c r="L16" s="41"/>
      <c r="M16" s="41"/>
      <c r="N16" s="41"/>
      <c r="O16" s="41"/>
      <c r="P16" s="41"/>
      <c r="Q16" s="42"/>
      <c r="R16" s="42"/>
      <c r="S16" s="161"/>
      <c r="T16" s="161"/>
    </row>
    <row r="17" customFormat="false" ht="16.5" hidden="true" customHeight="true" outlineLevel="0" collapsed="false">
      <c r="A17" s="36"/>
      <c r="B17" s="44"/>
      <c r="C17" s="44"/>
      <c r="D17" s="37"/>
      <c r="E17" s="56"/>
      <c r="F17" s="56"/>
      <c r="G17" s="56"/>
      <c r="H17" s="244"/>
      <c r="I17" s="41"/>
      <c r="J17" s="47"/>
      <c r="K17" s="41"/>
      <c r="L17" s="41"/>
      <c r="M17" s="41"/>
      <c r="N17" s="41"/>
      <c r="O17" s="41"/>
      <c r="P17" s="41"/>
      <c r="Q17" s="292"/>
      <c r="R17" s="292"/>
      <c r="S17" s="161"/>
      <c r="T17" s="161"/>
    </row>
    <row r="18" customFormat="false" ht="19.5" hidden="false" customHeight="true" outlineLevel="0" collapsed="false">
      <c r="A18" s="140" t="s">
        <v>160</v>
      </c>
      <c r="B18" s="314"/>
      <c r="C18" s="31" t="n">
        <v>50</v>
      </c>
      <c r="D18" s="31"/>
      <c r="E18" s="32" t="n">
        <f aca="false">E19</f>
        <v>1.55</v>
      </c>
      <c r="F18" s="32" t="n">
        <f aca="false">F19</f>
        <v>0.1</v>
      </c>
      <c r="G18" s="32" t="n">
        <f aca="false">G19</f>
        <v>3.55</v>
      </c>
      <c r="H18" s="33" t="n">
        <f aca="false">E18*4+F18*9+G18*4</f>
        <v>21.3</v>
      </c>
      <c r="I18" s="34"/>
      <c r="J18" s="315" t="n">
        <f aca="false">J20</f>
        <v>0</v>
      </c>
      <c r="K18" s="34"/>
      <c r="L18" s="34"/>
      <c r="M18" s="34"/>
      <c r="N18" s="34"/>
      <c r="O18" s="34"/>
      <c r="P18" s="34"/>
      <c r="Q18" s="34"/>
      <c r="R18" s="34"/>
      <c r="S18" s="161"/>
      <c r="T18" s="161"/>
    </row>
    <row r="19" customFormat="false" ht="26.1" hidden="false" customHeight="true" outlineLevel="0" collapsed="false">
      <c r="A19" s="36" t="s">
        <v>161</v>
      </c>
      <c r="B19" s="44" t="n">
        <f aca="false">C19*1.54</f>
        <v>77</v>
      </c>
      <c r="C19" s="37" t="n">
        <v>50</v>
      </c>
      <c r="D19" s="37"/>
      <c r="E19" s="45" t="n">
        <f aca="false">3.1*C19/100</f>
        <v>1.55</v>
      </c>
      <c r="F19" s="45" t="n">
        <f aca="false">0.2*C19/100</f>
        <v>0.1</v>
      </c>
      <c r="G19" s="45" t="n">
        <f aca="false">7.1*C19/100</f>
        <v>3.55</v>
      </c>
      <c r="H19" s="64"/>
      <c r="I19" s="41"/>
      <c r="J19" s="47" t="n">
        <f aca="false">I19*B19/1000</f>
        <v>0</v>
      </c>
      <c r="K19" s="41"/>
      <c r="L19" s="41"/>
      <c r="M19" s="41"/>
      <c r="N19" s="41"/>
      <c r="O19" s="41"/>
      <c r="P19" s="41"/>
      <c r="Q19" s="41"/>
      <c r="R19" s="41"/>
      <c r="S19" s="161"/>
      <c r="T19" s="161"/>
    </row>
    <row r="20" customFormat="false" ht="16.5" hidden="false" customHeight="true" outlineLevel="0" collapsed="false">
      <c r="A20" s="48" t="s">
        <v>72</v>
      </c>
      <c r="B20" s="44" t="n">
        <v>51</v>
      </c>
      <c r="C20" s="37" t="n">
        <v>50</v>
      </c>
      <c r="D20" s="37"/>
      <c r="E20" s="64"/>
      <c r="F20" s="64"/>
      <c r="G20" s="64"/>
      <c r="H20" s="64"/>
      <c r="I20" s="41" t="n">
        <v>0</v>
      </c>
      <c r="J20" s="47" t="n">
        <f aca="false">I20*B20/1000</f>
        <v>0</v>
      </c>
      <c r="K20" s="41"/>
      <c r="L20" s="41"/>
      <c r="M20" s="41"/>
      <c r="N20" s="41"/>
      <c r="O20" s="41"/>
      <c r="P20" s="41"/>
      <c r="Q20" s="42"/>
      <c r="R20" s="42"/>
      <c r="S20" s="161"/>
      <c r="T20" s="161"/>
    </row>
    <row r="21" customFormat="false" ht="18" hidden="true" customHeight="true" outlineLevel="0" collapsed="false">
      <c r="A21" s="36"/>
      <c r="B21" s="44"/>
      <c r="C21" s="37"/>
      <c r="D21" s="37"/>
      <c r="E21" s="45"/>
      <c r="F21" s="45"/>
      <c r="G21" s="45"/>
      <c r="H21" s="64"/>
      <c r="I21" s="41"/>
      <c r="J21" s="47"/>
      <c r="K21" s="41"/>
      <c r="L21" s="41"/>
      <c r="M21" s="41"/>
      <c r="N21" s="41"/>
      <c r="O21" s="41"/>
      <c r="P21" s="41"/>
      <c r="Q21" s="42"/>
      <c r="R21" s="42"/>
      <c r="S21" s="161"/>
      <c r="T21" s="161"/>
    </row>
    <row r="22" s="55" customFormat="true" ht="24" hidden="false" customHeight="true" outlineLevel="0" collapsed="false">
      <c r="A22" s="51" t="s">
        <v>162</v>
      </c>
      <c r="B22" s="51"/>
      <c r="C22" s="51"/>
      <c r="D22" s="38" t="s">
        <v>163</v>
      </c>
      <c r="E22" s="17" t="n">
        <f aca="false">E23+E24</f>
        <v>11.16</v>
      </c>
      <c r="F22" s="17" t="n">
        <f aca="false">F23+F24</f>
        <v>3.57</v>
      </c>
      <c r="G22" s="17" t="n">
        <f aca="false">G23+G24</f>
        <v>21.4</v>
      </c>
      <c r="H22" s="53" t="n">
        <f aca="false">E22*4+F22*9+G22*4</f>
        <v>162.37</v>
      </c>
      <c r="I22" s="27"/>
      <c r="J22" s="141" t="n">
        <f aca="false">J23+J24</f>
        <v>0</v>
      </c>
      <c r="K22" s="54" t="n">
        <v>0</v>
      </c>
      <c r="L22" s="34" t="n">
        <v>0.01</v>
      </c>
      <c r="M22" s="34" t="n">
        <v>0</v>
      </c>
      <c r="N22" s="34" t="n">
        <v>0</v>
      </c>
      <c r="O22" s="34" t="n">
        <v>14.5</v>
      </c>
      <c r="P22" s="34" t="n">
        <v>110.5</v>
      </c>
      <c r="Q22" s="34" t="n">
        <v>24.4</v>
      </c>
      <c r="R22" s="34" t="n">
        <v>1.9</v>
      </c>
      <c r="S22" s="161"/>
      <c r="T22" s="162"/>
      <c r="U22" s="10"/>
      <c r="V22" s="10"/>
      <c r="W22" s="10"/>
      <c r="X22" s="10"/>
      <c r="Y22" s="10"/>
      <c r="Z22" s="10"/>
      <c r="AA22" s="10"/>
      <c r="AB22" s="10"/>
    </row>
    <row r="23" customFormat="false" ht="17.25" hidden="false" customHeight="true" outlineLevel="0" collapsed="false">
      <c r="A23" s="36" t="s">
        <v>36</v>
      </c>
      <c r="B23" s="37" t="n">
        <v>30</v>
      </c>
      <c r="C23" s="37" t="n">
        <v>30</v>
      </c>
      <c r="D23" s="31"/>
      <c r="E23" s="32" t="n">
        <f aca="false">7.6*C23/100</f>
        <v>2.28</v>
      </c>
      <c r="F23" s="32" t="n">
        <f aca="false">0.9*C23/100</f>
        <v>0.27</v>
      </c>
      <c r="G23" s="32" t="n">
        <f aca="false">48.4*C23/100</f>
        <v>14.52</v>
      </c>
      <c r="H23" s="33"/>
      <c r="I23" s="47" t="n">
        <v>0</v>
      </c>
      <c r="J23" s="47" t="n">
        <f aca="false">I23*B23/1000</f>
        <v>0</v>
      </c>
      <c r="K23" s="57"/>
      <c r="L23" s="57"/>
      <c r="M23" s="57"/>
      <c r="N23" s="57"/>
      <c r="O23" s="57"/>
      <c r="P23" s="57"/>
      <c r="Q23" s="34"/>
      <c r="R23" s="34"/>
      <c r="S23" s="161"/>
      <c r="T23" s="161"/>
    </row>
    <row r="24" s="55" customFormat="true" ht="33" hidden="false" customHeight="true" outlineLevel="0" collapsed="false">
      <c r="A24" s="59" t="s">
        <v>38</v>
      </c>
      <c r="B24" s="60" t="n">
        <v>21</v>
      </c>
      <c r="C24" s="37" t="n">
        <v>20</v>
      </c>
      <c r="D24" s="31"/>
      <c r="E24" s="32" t="n">
        <f aca="false">44.4*C24/100</f>
        <v>8.88</v>
      </c>
      <c r="F24" s="32" t="n">
        <f aca="false">16.5*C24/100</f>
        <v>3.3</v>
      </c>
      <c r="G24" s="32" t="n">
        <f aca="false">34.4*C24/100</f>
        <v>6.88</v>
      </c>
      <c r="H24" s="33"/>
      <c r="I24" s="47" t="n">
        <v>0</v>
      </c>
      <c r="J24" s="47" t="n">
        <f aca="false">I24*B24/1000</f>
        <v>0</v>
      </c>
      <c r="K24" s="57"/>
      <c r="L24" s="57"/>
      <c r="M24" s="57"/>
      <c r="N24" s="57"/>
      <c r="O24" s="57"/>
      <c r="P24" s="57"/>
      <c r="Q24" s="292"/>
      <c r="R24" s="292"/>
      <c r="S24" s="161"/>
      <c r="T24" s="162"/>
      <c r="U24" s="10"/>
      <c r="V24" s="10"/>
      <c r="W24" s="10"/>
      <c r="X24" s="10"/>
      <c r="Y24" s="10"/>
      <c r="Z24" s="10"/>
      <c r="AA24" s="10"/>
      <c r="AB24" s="10"/>
    </row>
    <row r="25" s="55" customFormat="true" ht="23.25" hidden="false" customHeight="true" outlineLevel="0" collapsed="false">
      <c r="A25" s="30" t="s">
        <v>164</v>
      </c>
      <c r="B25" s="30"/>
      <c r="C25" s="30"/>
      <c r="D25" s="31" t="n">
        <v>200</v>
      </c>
      <c r="E25" s="32" t="n">
        <f aca="false">E26+E27</f>
        <v>0.125</v>
      </c>
      <c r="F25" s="32" t="n">
        <f aca="false">F26+F27</f>
        <v>0</v>
      </c>
      <c r="G25" s="32" t="n">
        <f aca="false">G26+G27</f>
        <v>14.9526</v>
      </c>
      <c r="H25" s="67" t="n">
        <f aca="false">E25*4+F25*9+G25*4</f>
        <v>60.3104</v>
      </c>
      <c r="I25" s="41"/>
      <c r="J25" s="34" t="n">
        <f aca="false">J26+J27</f>
        <v>0</v>
      </c>
      <c r="K25" s="34" t="n">
        <v>0</v>
      </c>
      <c r="L25" s="34" t="n">
        <v>0</v>
      </c>
      <c r="M25" s="34" t="n">
        <v>0</v>
      </c>
      <c r="N25" s="34" t="n">
        <v>0</v>
      </c>
      <c r="O25" s="34" t="n">
        <v>0.2</v>
      </c>
      <c r="P25" s="34" t="n">
        <v>0</v>
      </c>
      <c r="Q25" s="34" t="n">
        <v>0</v>
      </c>
      <c r="R25" s="34" t="n">
        <v>0.02</v>
      </c>
      <c r="S25" s="161"/>
      <c r="T25" s="162"/>
      <c r="U25" s="10"/>
      <c r="V25" s="10"/>
      <c r="W25" s="10"/>
      <c r="X25" s="10"/>
      <c r="Y25" s="10"/>
      <c r="Z25" s="10"/>
      <c r="AA25" s="10"/>
      <c r="AB25" s="10"/>
    </row>
    <row r="26" s="55" customFormat="true" ht="16.5" hidden="false" customHeight="true" outlineLevel="0" collapsed="false">
      <c r="A26" s="50" t="s">
        <v>40</v>
      </c>
      <c r="B26" s="63" t="n">
        <v>0.4</v>
      </c>
      <c r="C26" s="63" t="n">
        <v>0.4</v>
      </c>
      <c r="D26" s="65"/>
      <c r="E26" s="47" t="n">
        <f aca="false">20*C26/100</f>
        <v>0.08</v>
      </c>
      <c r="F26" s="47" t="n">
        <v>0</v>
      </c>
      <c r="G26" s="41" t="n">
        <f aca="false">6.9*C26/100</f>
        <v>0.0276</v>
      </c>
      <c r="H26" s="41"/>
      <c r="I26" s="41" t="n">
        <v>0</v>
      </c>
      <c r="J26" s="41" t="n">
        <f aca="false">I26*B26/1000</f>
        <v>0</v>
      </c>
      <c r="K26" s="54"/>
      <c r="L26" s="34"/>
      <c r="M26" s="34"/>
      <c r="N26" s="34"/>
      <c r="O26" s="34"/>
      <c r="P26" s="34"/>
      <c r="Q26" s="34"/>
      <c r="R26" s="54"/>
      <c r="S26" s="161"/>
      <c r="T26" s="162"/>
      <c r="U26" s="10"/>
      <c r="V26" s="10"/>
      <c r="W26" s="10"/>
      <c r="X26" s="10"/>
      <c r="Y26" s="10"/>
      <c r="Z26" s="10"/>
      <c r="AA26" s="10"/>
      <c r="AB26" s="10"/>
    </row>
    <row r="27" customFormat="false" ht="14.25" hidden="false" customHeight="true" outlineLevel="0" collapsed="false">
      <c r="A27" s="50" t="s">
        <v>90</v>
      </c>
      <c r="B27" s="65" t="n">
        <v>15</v>
      </c>
      <c r="C27" s="65" t="n">
        <v>15</v>
      </c>
      <c r="D27" s="65"/>
      <c r="E27" s="46" t="n">
        <f aca="false">0.3*C27/100</f>
        <v>0.045</v>
      </c>
      <c r="F27" s="46" t="n">
        <f aca="false">0*C27/100</f>
        <v>0</v>
      </c>
      <c r="G27" s="46" t="n">
        <f aca="false">99.5*C27/100</f>
        <v>14.925</v>
      </c>
      <c r="H27" s="64"/>
      <c r="I27" s="41" t="n">
        <v>0</v>
      </c>
      <c r="J27" s="41" t="n">
        <f aca="false">I27*B27/1000</f>
        <v>0</v>
      </c>
      <c r="K27" s="47"/>
      <c r="L27" s="47"/>
      <c r="M27" s="47"/>
      <c r="N27" s="47"/>
      <c r="O27" s="47"/>
      <c r="P27" s="47"/>
      <c r="Q27" s="47"/>
      <c r="R27" s="47"/>
      <c r="S27" s="161"/>
      <c r="T27" s="161"/>
    </row>
    <row r="28" s="55" customFormat="true" ht="20.25" hidden="false" customHeight="true" outlineLevel="0" collapsed="false">
      <c r="A28" s="69" t="s">
        <v>41</v>
      </c>
      <c r="B28" s="69"/>
      <c r="C28" s="69"/>
      <c r="D28" s="70" t="n">
        <v>30</v>
      </c>
      <c r="E28" s="32" t="n">
        <f aca="false">6.6*D28/100</f>
        <v>1.98</v>
      </c>
      <c r="F28" s="32" t="n">
        <f aca="false">1.1*D28/100</f>
        <v>0.33</v>
      </c>
      <c r="G28" s="32" t="n">
        <f aca="false">41*D28/100</f>
        <v>12.3</v>
      </c>
      <c r="H28" s="28" t="n">
        <f aca="false">E28*4+F28*9+G28*4</f>
        <v>60.09</v>
      </c>
      <c r="I28" s="41" t="n">
        <v>0</v>
      </c>
      <c r="J28" s="71" t="n">
        <f aca="false">I28*D28/1000</f>
        <v>0</v>
      </c>
      <c r="K28" s="34" t="n">
        <v>0</v>
      </c>
      <c r="L28" s="34" t="n">
        <v>0.0333333333333333</v>
      </c>
      <c r="M28" s="34" t="n">
        <v>0</v>
      </c>
      <c r="N28" s="34" t="n">
        <v>0.32</v>
      </c>
      <c r="O28" s="34" t="n">
        <v>7</v>
      </c>
      <c r="P28" s="34" t="n">
        <v>31</v>
      </c>
      <c r="Q28" s="34" t="n">
        <v>8.2</v>
      </c>
      <c r="R28" s="34" t="n">
        <v>0.58</v>
      </c>
      <c r="S28" s="161"/>
      <c r="T28" s="162"/>
      <c r="U28" s="10"/>
      <c r="V28" s="10"/>
      <c r="W28" s="10"/>
      <c r="X28" s="10"/>
      <c r="Y28" s="10"/>
      <c r="Z28" s="10"/>
      <c r="AA28" s="10"/>
      <c r="AB28" s="10"/>
    </row>
    <row r="29" customFormat="false" ht="20.25" hidden="false" customHeight="true" outlineLevel="0" collapsed="false">
      <c r="A29" s="69" t="s">
        <v>42</v>
      </c>
      <c r="B29" s="69"/>
      <c r="C29" s="69"/>
      <c r="D29" s="70" t="n">
        <v>30</v>
      </c>
      <c r="E29" s="32" t="n">
        <f aca="false">7.6*D29/100</f>
        <v>2.28</v>
      </c>
      <c r="F29" s="32" t="n">
        <f aca="false">0.9*D29/100</f>
        <v>0.27</v>
      </c>
      <c r="G29" s="32" t="n">
        <f aca="false">48.4*D29/100</f>
        <v>14.52</v>
      </c>
      <c r="H29" s="28" t="n">
        <f aca="false">E29*4+F29*9+G29*4</f>
        <v>69.63</v>
      </c>
      <c r="I29" s="41" t="n">
        <v>0</v>
      </c>
      <c r="J29" s="71" t="n">
        <f aca="false">I29*D29/1000</f>
        <v>0</v>
      </c>
      <c r="K29" s="34" t="n">
        <v>0</v>
      </c>
      <c r="L29" s="34" t="n">
        <v>0.02</v>
      </c>
      <c r="M29" s="34" t="n">
        <v>0</v>
      </c>
      <c r="N29" s="34" t="n">
        <v>0.03</v>
      </c>
      <c r="O29" s="34" t="n">
        <v>2.99</v>
      </c>
      <c r="P29" s="34" t="n">
        <v>13</v>
      </c>
      <c r="Q29" s="34" t="n">
        <v>2.74</v>
      </c>
      <c r="R29" s="34" t="n">
        <v>0.31</v>
      </c>
      <c r="S29" s="152"/>
      <c r="T29" s="152"/>
    </row>
    <row r="30" customFormat="false" ht="21" hidden="false" customHeight="true" outlineLevel="0" collapsed="false">
      <c r="A30" s="22" t="s">
        <v>43</v>
      </c>
      <c r="B30" s="22"/>
      <c r="C30" s="22"/>
      <c r="D30" s="22"/>
      <c r="E30" s="23" t="n">
        <f aca="false">E31+E47+E55+E62+E65+E66</f>
        <v>37.40216</v>
      </c>
      <c r="F30" s="23" t="n">
        <f aca="false">F31+F47+F55+F62+F65+F66</f>
        <v>38.21732</v>
      </c>
      <c r="G30" s="23" t="n">
        <f aca="false">G31+G47+G55+G62+G65+G66</f>
        <v>123.93675</v>
      </c>
      <c r="H30" s="72" t="n">
        <f aca="false">H31+H46+H55+H62+H65+H66</f>
        <v>940.31504</v>
      </c>
      <c r="I30" s="19"/>
      <c r="J30" s="29" t="n">
        <f aca="false">J32+J47+J55+J62+J65+J66</f>
        <v>0</v>
      </c>
      <c r="K30" s="19" t="n">
        <f aca="false">K32+K47+K55+K62+K65+K66</f>
        <v>30.9409090909091</v>
      </c>
      <c r="L30" s="19" t="n">
        <f aca="false">L32+L47+L55+L62+L65+L66</f>
        <v>0.218787878787879</v>
      </c>
      <c r="M30" s="19" t="n">
        <f aca="false">M32+M47+M55+M62+M65+M66</f>
        <v>0.223333333333333</v>
      </c>
      <c r="N30" s="19" t="n">
        <f aca="false">N32+N47+N55+N62+N65+N66</f>
        <v>5.74666666666667</v>
      </c>
      <c r="O30" s="19" t="n">
        <f aca="false">O32+O47+O55+O62+O65+O66</f>
        <v>94.8915151515151</v>
      </c>
      <c r="P30" s="19" t="n">
        <f aca="false">P32+P47+P55+P62+P65+P66</f>
        <v>455.276666666667</v>
      </c>
      <c r="Q30" s="19" t="n">
        <f aca="false">Q32+Q47+Q55+Q62+Q65+Q66</f>
        <v>92.5766666666667</v>
      </c>
      <c r="R30" s="19" t="n">
        <f aca="false">R32+R47+R55+R62+R65+R66</f>
        <v>4.754</v>
      </c>
      <c r="S30" s="152"/>
      <c r="T30" s="152"/>
    </row>
    <row r="31" s="55" customFormat="true" ht="19.5" hidden="false" customHeight="true" outlineLevel="0" collapsed="false">
      <c r="A31" s="74"/>
      <c r="B31" s="316"/>
      <c r="C31" s="316"/>
      <c r="D31" s="75"/>
      <c r="E31" s="27" t="n">
        <f aca="false">E32-(E32*6/100)</f>
        <v>4.99516</v>
      </c>
      <c r="F31" s="27" t="n">
        <f aca="false">F32-(F32*12/100)</f>
        <v>6.19432</v>
      </c>
      <c r="G31" s="27" t="n">
        <f aca="false">G32-(G32*9/100)</f>
        <v>17.49475</v>
      </c>
      <c r="H31" s="91" t="n">
        <f aca="false">E31*4+F31*9+G31*4</f>
        <v>145.70852</v>
      </c>
      <c r="I31" s="19"/>
      <c r="J31" s="19"/>
      <c r="K31" s="19"/>
      <c r="L31" s="19"/>
      <c r="M31" s="19"/>
      <c r="N31" s="19"/>
      <c r="O31" s="76"/>
      <c r="P31" s="76"/>
      <c r="Q31" s="110"/>
      <c r="R31" s="110"/>
      <c r="S31" s="152"/>
      <c r="T31" s="153"/>
      <c r="U31" s="10"/>
      <c r="V31" s="10"/>
      <c r="W31" s="10"/>
      <c r="X31" s="10"/>
      <c r="Y31" s="10"/>
      <c r="Z31" s="10"/>
      <c r="AA31" s="10"/>
      <c r="AB31" s="10"/>
    </row>
    <row r="32" s="55" customFormat="true" ht="26.1" hidden="false" customHeight="true" outlineLevel="0" collapsed="false">
      <c r="A32" s="30" t="s">
        <v>165</v>
      </c>
      <c r="B32" s="30"/>
      <c r="C32" s="30"/>
      <c r="D32" s="31" t="s">
        <v>27</v>
      </c>
      <c r="E32" s="32" t="n">
        <f aca="false">E33+E39+E40+E41+E43+E44+E45</f>
        <v>5.314</v>
      </c>
      <c r="F32" s="32" t="n">
        <f aca="false">F33+F39+F40+F41+F43+F44+F45</f>
        <v>7.039</v>
      </c>
      <c r="G32" s="32" t="n">
        <f aca="false">G33+G39+G40+G41+G43+G44+G45</f>
        <v>19.225</v>
      </c>
      <c r="H32" s="251" t="n">
        <f aca="false">E32*4+F32*9+G32*4</f>
        <v>161.507</v>
      </c>
      <c r="I32" s="41"/>
      <c r="J32" s="151" t="n">
        <f aca="false">J33+J34+J35+J36+J37+J38+J39+J40+J41+J42+J43+J44+J45</f>
        <v>0</v>
      </c>
      <c r="K32" s="34" t="n">
        <v>4.25</v>
      </c>
      <c r="L32" s="34" t="n">
        <v>0.07</v>
      </c>
      <c r="M32" s="34" t="n">
        <v>0.19</v>
      </c>
      <c r="N32" s="34" t="n">
        <v>0.23</v>
      </c>
      <c r="O32" s="34" t="n">
        <v>18.54</v>
      </c>
      <c r="P32" s="34" t="n">
        <v>176.13</v>
      </c>
      <c r="Q32" s="34" t="n">
        <v>20.31</v>
      </c>
      <c r="R32" s="34" t="n">
        <v>1.07</v>
      </c>
      <c r="S32" s="152"/>
      <c r="T32" s="153"/>
      <c r="U32" s="10"/>
      <c r="V32" s="10"/>
      <c r="W32" s="10"/>
      <c r="X32" s="10"/>
      <c r="Y32" s="10"/>
      <c r="Z32" s="10"/>
      <c r="AA32" s="10"/>
      <c r="AB32" s="10"/>
    </row>
    <row r="33" s="55" customFormat="true" ht="18.75" hidden="false" customHeight="true" outlineLevel="0" collapsed="false">
      <c r="A33" s="59" t="s">
        <v>166</v>
      </c>
      <c r="B33" s="78" t="n">
        <f aca="false">C33*1.36</f>
        <v>21.76</v>
      </c>
      <c r="C33" s="44" t="n">
        <v>16</v>
      </c>
      <c r="D33" s="38"/>
      <c r="E33" s="39" t="n">
        <f aca="false">18.9*C33/100</f>
        <v>3.024</v>
      </c>
      <c r="F33" s="46" t="n">
        <f aca="false">12.4*C33/100</f>
        <v>1.984</v>
      </c>
      <c r="G33" s="46" t="n">
        <v>0</v>
      </c>
      <c r="H33" s="33"/>
      <c r="I33" s="41" t="n">
        <v>0</v>
      </c>
      <c r="J33" s="317" t="n">
        <f aca="false">B33*I33/1000</f>
        <v>0</v>
      </c>
      <c r="K33" s="42"/>
      <c r="L33" s="42"/>
      <c r="M33" s="43"/>
      <c r="N33" s="43"/>
      <c r="O33" s="42"/>
      <c r="P33" s="42"/>
      <c r="Q33" s="34"/>
      <c r="R33" s="34"/>
      <c r="S33" s="152"/>
      <c r="T33" s="153"/>
      <c r="U33" s="10"/>
      <c r="V33" s="10"/>
      <c r="W33" s="10"/>
      <c r="X33" s="10"/>
      <c r="Y33" s="10"/>
      <c r="Z33" s="10"/>
      <c r="AA33" s="10"/>
      <c r="AB33" s="10"/>
    </row>
    <row r="34" s="55" customFormat="true" ht="20.25" hidden="false" customHeight="true" outlineLevel="0" collapsed="false">
      <c r="A34" s="59" t="s">
        <v>167</v>
      </c>
      <c r="B34" s="78" t="n">
        <f aca="false">C34*1.18</f>
        <v>18.88</v>
      </c>
      <c r="C34" s="44" t="n">
        <v>16</v>
      </c>
      <c r="D34" s="38"/>
      <c r="E34" s="32"/>
      <c r="F34" s="32"/>
      <c r="G34" s="32"/>
      <c r="H34" s="33"/>
      <c r="I34" s="41"/>
      <c r="J34" s="317" t="n">
        <f aca="false">B34*I34/1000</f>
        <v>0</v>
      </c>
      <c r="K34" s="42"/>
      <c r="L34" s="42"/>
      <c r="M34" s="43"/>
      <c r="N34" s="43"/>
      <c r="O34" s="42"/>
      <c r="P34" s="42"/>
      <c r="Q34" s="46"/>
      <c r="R34" s="46"/>
      <c r="S34" s="152"/>
      <c r="T34" s="153"/>
      <c r="U34" s="10"/>
      <c r="V34" s="10"/>
      <c r="W34" s="10"/>
      <c r="X34" s="10"/>
      <c r="Y34" s="10"/>
      <c r="Z34" s="10"/>
      <c r="AA34" s="10"/>
      <c r="AB34" s="10"/>
    </row>
    <row r="35" s="55" customFormat="true" ht="26.1" hidden="false" customHeight="true" outlineLevel="0" collapsed="false">
      <c r="A35" s="59" t="s">
        <v>168</v>
      </c>
      <c r="B35" s="78" t="n">
        <f aca="false">C34</f>
        <v>16</v>
      </c>
      <c r="C35" s="82" t="n">
        <f aca="false">C34</f>
        <v>16</v>
      </c>
      <c r="D35" s="31"/>
      <c r="E35" s="45"/>
      <c r="F35" s="45"/>
      <c r="G35" s="45"/>
      <c r="H35" s="133"/>
      <c r="I35" s="47"/>
      <c r="J35" s="317" t="n">
        <f aca="false">B35*I35/1000</f>
        <v>0</v>
      </c>
      <c r="K35" s="42"/>
      <c r="L35" s="42"/>
      <c r="M35" s="43"/>
      <c r="N35" s="43"/>
      <c r="O35" s="42"/>
      <c r="P35" s="42"/>
      <c r="Q35" s="46"/>
      <c r="R35" s="46"/>
      <c r="S35" s="152"/>
      <c r="T35" s="153"/>
      <c r="U35" s="10"/>
      <c r="V35" s="10"/>
      <c r="W35" s="10"/>
      <c r="X35" s="10"/>
      <c r="Y35" s="10"/>
      <c r="Z35" s="10"/>
      <c r="AA35" s="10"/>
      <c r="AB35" s="10"/>
    </row>
    <row r="36" customFormat="false" ht="21" hidden="false" customHeight="true" outlineLevel="0" collapsed="false">
      <c r="A36" s="50" t="s">
        <v>46</v>
      </c>
      <c r="B36" s="82" t="n">
        <f aca="false">C36*1.33</f>
        <v>66.5</v>
      </c>
      <c r="C36" s="37" t="n">
        <v>50</v>
      </c>
      <c r="D36" s="31"/>
      <c r="E36" s="32"/>
      <c r="F36" s="32"/>
      <c r="G36" s="32"/>
      <c r="H36" s="33"/>
      <c r="I36" s="41"/>
      <c r="J36" s="317" t="n">
        <f aca="false">B36*I36/1000</f>
        <v>0</v>
      </c>
      <c r="K36" s="43"/>
      <c r="L36" s="43"/>
      <c r="M36" s="43"/>
      <c r="N36" s="43"/>
      <c r="O36" s="43"/>
      <c r="P36" s="43"/>
      <c r="Q36" s="46"/>
      <c r="R36" s="46"/>
      <c r="S36" s="152"/>
      <c r="T36" s="152"/>
    </row>
    <row r="37" s="55" customFormat="true" ht="18" hidden="false" customHeight="true" outlineLevel="0" collapsed="false">
      <c r="A37" s="84" t="s">
        <v>47</v>
      </c>
      <c r="B37" s="85" t="n">
        <f aca="false">C37*1.43</f>
        <v>71.5</v>
      </c>
      <c r="C37" s="49" t="n">
        <v>50</v>
      </c>
      <c r="D37" s="38"/>
      <c r="E37" s="17"/>
      <c r="F37" s="17"/>
      <c r="G37" s="17"/>
      <c r="H37" s="18"/>
      <c r="I37" s="27"/>
      <c r="J37" s="317" t="n">
        <f aca="false">B37*I37/1000</f>
        <v>0</v>
      </c>
      <c r="K37" s="42"/>
      <c r="L37" s="42"/>
      <c r="M37" s="43"/>
      <c r="N37" s="43"/>
      <c r="O37" s="42"/>
      <c r="P37" s="42"/>
      <c r="Q37" s="54"/>
      <c r="R37" s="54"/>
      <c r="S37" s="152"/>
      <c r="T37" s="153"/>
      <c r="U37" s="10"/>
      <c r="V37" s="10"/>
      <c r="W37" s="10"/>
      <c r="X37" s="10"/>
      <c r="Y37" s="10"/>
      <c r="Z37" s="10"/>
      <c r="AA37" s="10"/>
      <c r="AB37" s="10"/>
    </row>
    <row r="38" s="55" customFormat="true" ht="17.25" hidden="false" customHeight="true" outlineLevel="0" collapsed="false">
      <c r="A38" s="84" t="s">
        <v>48</v>
      </c>
      <c r="B38" s="85" t="n">
        <f aca="false">C38*1.54</f>
        <v>77</v>
      </c>
      <c r="C38" s="49" t="n">
        <v>50</v>
      </c>
      <c r="D38" s="38"/>
      <c r="E38" s="17"/>
      <c r="F38" s="17"/>
      <c r="G38" s="17"/>
      <c r="H38" s="18"/>
      <c r="I38" s="27"/>
      <c r="J38" s="317" t="n">
        <f aca="false">B38*I38/1000</f>
        <v>0</v>
      </c>
      <c r="K38" s="42"/>
      <c r="L38" s="42"/>
      <c r="M38" s="43"/>
      <c r="N38" s="43"/>
      <c r="O38" s="42"/>
      <c r="P38" s="42"/>
      <c r="Q38" s="42"/>
      <c r="R38" s="42"/>
      <c r="S38" s="152"/>
      <c r="T38" s="153"/>
      <c r="U38" s="10"/>
      <c r="V38" s="10"/>
      <c r="W38" s="10"/>
      <c r="X38" s="10"/>
      <c r="Y38" s="10"/>
      <c r="Z38" s="10"/>
      <c r="AA38" s="10"/>
      <c r="AB38" s="10"/>
    </row>
    <row r="39" customFormat="false" ht="15.75" hidden="false" customHeight="true" outlineLevel="0" collapsed="false">
      <c r="A39" s="84" t="s">
        <v>49</v>
      </c>
      <c r="B39" s="85" t="n">
        <f aca="false">C39*1.67</f>
        <v>83.5</v>
      </c>
      <c r="C39" s="49" t="n">
        <v>50</v>
      </c>
      <c r="D39" s="38"/>
      <c r="E39" s="56" t="n">
        <f aca="false">2*C39/100</f>
        <v>1</v>
      </c>
      <c r="F39" s="56" t="n">
        <f aca="false">0.1*C39/100</f>
        <v>0.05</v>
      </c>
      <c r="G39" s="56" t="n">
        <f aca="false">19.7*C39/100</f>
        <v>9.85</v>
      </c>
      <c r="H39" s="18"/>
      <c r="I39" s="27" t="n">
        <v>0</v>
      </c>
      <c r="J39" s="317" t="n">
        <f aca="false">B39*I39/1000</f>
        <v>0</v>
      </c>
      <c r="K39" s="42"/>
      <c r="L39" s="42"/>
      <c r="M39" s="43"/>
      <c r="N39" s="43"/>
      <c r="O39" s="42"/>
      <c r="P39" s="42"/>
      <c r="Q39" s="42"/>
      <c r="R39" s="42"/>
      <c r="S39" s="152"/>
      <c r="T39" s="152"/>
    </row>
    <row r="40" customFormat="false" ht="15" hidden="false" customHeight="true" outlineLevel="0" collapsed="false">
      <c r="A40" s="50" t="s">
        <v>169</v>
      </c>
      <c r="B40" s="82" t="n">
        <v>5</v>
      </c>
      <c r="C40" s="82" t="n">
        <v>5</v>
      </c>
      <c r="D40" s="318"/>
      <c r="E40" s="45" t="n">
        <f aca="false">0.6*C40/100</f>
        <v>0.03</v>
      </c>
      <c r="F40" s="45" t="n">
        <f aca="false">82.5*C40/100</f>
        <v>4.125</v>
      </c>
      <c r="G40" s="45" t="n">
        <f aca="false">0.9*C40/100</f>
        <v>0.045</v>
      </c>
      <c r="H40" s="133"/>
      <c r="I40" s="41" t="n">
        <v>0</v>
      </c>
      <c r="J40" s="317" t="n">
        <f aca="false">B40*I40/1000</f>
        <v>0</v>
      </c>
      <c r="K40" s="42"/>
      <c r="L40" s="42"/>
      <c r="M40" s="43"/>
      <c r="N40" s="43"/>
      <c r="O40" s="42"/>
      <c r="P40" s="42"/>
      <c r="Q40" s="42"/>
      <c r="R40" s="42"/>
      <c r="S40" s="152"/>
      <c r="T40" s="152"/>
    </row>
    <row r="41" customFormat="false" ht="18.75" hidden="false" customHeight="true" outlineLevel="0" collapsed="false">
      <c r="A41" s="50" t="s">
        <v>170</v>
      </c>
      <c r="B41" s="82" t="n">
        <v>10</v>
      </c>
      <c r="C41" s="82" t="n">
        <v>10</v>
      </c>
      <c r="D41" s="318"/>
      <c r="E41" s="45" t="n">
        <f aca="false">8.3*C41/100</f>
        <v>0.83</v>
      </c>
      <c r="F41" s="45" t="n">
        <f aca="false">1.2*C41/100</f>
        <v>0.12</v>
      </c>
      <c r="G41" s="45" t="n">
        <f aca="false">75*C41/100</f>
        <v>7.5</v>
      </c>
      <c r="H41" s="133"/>
      <c r="I41" s="41" t="n">
        <v>0</v>
      </c>
      <c r="J41" s="317" t="n">
        <f aca="false">B41*I41/1000</f>
        <v>0</v>
      </c>
      <c r="K41" s="42"/>
      <c r="L41" s="42"/>
      <c r="M41" s="43"/>
      <c r="N41" s="43"/>
      <c r="O41" s="42"/>
      <c r="P41" s="42"/>
      <c r="Q41" s="34"/>
      <c r="R41" s="34"/>
      <c r="S41" s="152"/>
      <c r="T41" s="152"/>
    </row>
    <row r="42" s="55" customFormat="true" ht="17.25" hidden="false" customHeight="true" outlineLevel="0" collapsed="false">
      <c r="A42" s="50" t="s">
        <v>50</v>
      </c>
      <c r="B42" s="63" t="n">
        <f aca="false">C42*1.25</f>
        <v>12.5</v>
      </c>
      <c r="C42" s="82" t="n">
        <v>10</v>
      </c>
      <c r="D42" s="318"/>
      <c r="E42" s="117"/>
      <c r="F42" s="45"/>
      <c r="G42" s="45"/>
      <c r="H42" s="133"/>
      <c r="I42" s="41" t="n">
        <v>0</v>
      </c>
      <c r="J42" s="317" t="n">
        <f aca="false">B42*I42/1000</f>
        <v>0</v>
      </c>
      <c r="K42" s="43"/>
      <c r="L42" s="43"/>
      <c r="M42" s="43"/>
      <c r="N42" s="43"/>
      <c r="O42" s="43"/>
      <c r="P42" s="43"/>
      <c r="Q42" s="42"/>
      <c r="R42" s="42"/>
      <c r="S42" s="152"/>
      <c r="T42" s="153"/>
      <c r="U42" s="10"/>
      <c r="V42" s="10"/>
      <c r="W42" s="10"/>
      <c r="X42" s="10"/>
      <c r="Y42" s="10"/>
      <c r="Z42" s="10"/>
      <c r="AA42" s="10"/>
      <c r="AB42" s="10"/>
    </row>
    <row r="43" s="55" customFormat="true" ht="16.5" hidden="false" customHeight="true" outlineLevel="0" collapsed="false">
      <c r="A43" s="84" t="s">
        <v>51</v>
      </c>
      <c r="B43" s="85" t="n">
        <f aca="false">C43*1.33</f>
        <v>13.3</v>
      </c>
      <c r="C43" s="85" t="n">
        <v>10</v>
      </c>
      <c r="D43" s="318"/>
      <c r="E43" s="56" t="n">
        <f aca="false">1.3*C43/100</f>
        <v>0.13</v>
      </c>
      <c r="F43" s="56" t="n">
        <f aca="false">0.1*C43/100</f>
        <v>0.01</v>
      </c>
      <c r="G43" s="56" t="n">
        <f aca="false">7*C43/100</f>
        <v>0.7</v>
      </c>
      <c r="H43" s="81"/>
      <c r="I43" s="27" t="n">
        <v>0</v>
      </c>
      <c r="J43" s="317" t="n">
        <f aca="false">B43*I43/1000</f>
        <v>0</v>
      </c>
      <c r="K43" s="42"/>
      <c r="L43" s="42"/>
      <c r="M43" s="43"/>
      <c r="N43" s="43"/>
      <c r="O43" s="42"/>
      <c r="P43" s="42"/>
      <c r="Q43" s="42"/>
      <c r="R43" s="42"/>
      <c r="S43" s="152"/>
      <c r="T43" s="153"/>
      <c r="U43" s="10"/>
      <c r="V43" s="10"/>
      <c r="W43" s="10"/>
      <c r="X43" s="10"/>
      <c r="Y43" s="10"/>
      <c r="Z43" s="10"/>
      <c r="AA43" s="10"/>
      <c r="AB43" s="10"/>
    </row>
    <row r="44" s="55" customFormat="true" ht="16.5" hidden="false" customHeight="true" outlineLevel="0" collapsed="false">
      <c r="A44" s="50" t="s">
        <v>52</v>
      </c>
      <c r="B44" s="82" t="n">
        <f aca="false">C44*1.19</f>
        <v>11.9</v>
      </c>
      <c r="C44" s="82" t="n">
        <v>10</v>
      </c>
      <c r="D44" s="318"/>
      <c r="E44" s="56" t="n">
        <f aca="false">1.7*C44/100</f>
        <v>0.17</v>
      </c>
      <c r="F44" s="56" t="n">
        <v>0</v>
      </c>
      <c r="G44" s="56" t="n">
        <f aca="false">9.5*C44/100</f>
        <v>0.95</v>
      </c>
      <c r="H44" s="133"/>
      <c r="I44" s="41" t="n">
        <v>0</v>
      </c>
      <c r="J44" s="317" t="n">
        <f aca="false">B44*I44/1000</f>
        <v>0</v>
      </c>
      <c r="K44" s="43"/>
      <c r="L44" s="43"/>
      <c r="M44" s="43"/>
      <c r="N44" s="43"/>
      <c r="O44" s="43"/>
      <c r="P44" s="43"/>
      <c r="Q44" s="42"/>
      <c r="R44" s="42"/>
      <c r="S44" s="152"/>
      <c r="T44" s="153"/>
      <c r="U44" s="172"/>
      <c r="V44" s="170"/>
      <c r="W44" s="10"/>
      <c r="X44" s="10"/>
      <c r="Y44" s="10"/>
      <c r="Z44" s="10"/>
      <c r="AA44" s="10"/>
      <c r="AB44" s="10"/>
    </row>
    <row r="45" s="55" customFormat="true" ht="18.75" hidden="false" customHeight="true" outlineLevel="0" collapsed="false">
      <c r="A45" s="36" t="s">
        <v>64</v>
      </c>
      <c r="B45" s="37" t="n">
        <v>5</v>
      </c>
      <c r="C45" s="37" t="n">
        <v>5</v>
      </c>
      <c r="D45" s="37"/>
      <c r="E45" s="39" t="n">
        <f aca="false">2.6*C45/100</f>
        <v>0.13</v>
      </c>
      <c r="F45" s="39" t="n">
        <f aca="false">15*C45/100</f>
        <v>0.75</v>
      </c>
      <c r="G45" s="39" t="n">
        <f aca="false">3.6*C45/100</f>
        <v>0.18</v>
      </c>
      <c r="H45" s="18"/>
      <c r="I45" s="54" t="n">
        <v>0</v>
      </c>
      <c r="J45" s="317" t="n">
        <f aca="false">B45*I45/1000</f>
        <v>0</v>
      </c>
      <c r="K45" s="42"/>
      <c r="L45" s="42"/>
      <c r="M45" s="43"/>
      <c r="N45" s="43"/>
      <c r="O45" s="42"/>
      <c r="P45" s="42"/>
      <c r="Q45" s="54"/>
      <c r="R45" s="54"/>
      <c r="S45" s="152"/>
      <c r="T45" s="153"/>
      <c r="U45" s="172"/>
      <c r="V45" s="170"/>
      <c r="W45" s="10"/>
      <c r="X45" s="10"/>
      <c r="Y45" s="10"/>
      <c r="Z45" s="10"/>
      <c r="AA45" s="10"/>
      <c r="AB45" s="10"/>
    </row>
    <row r="46" s="55" customFormat="true" ht="21.75" hidden="false" customHeight="true" outlineLevel="0" collapsed="false">
      <c r="A46" s="296"/>
      <c r="B46" s="296"/>
      <c r="C46" s="296"/>
      <c r="D46" s="79"/>
      <c r="E46" s="27" t="n">
        <f aca="false">E47-(E47*6/100)</f>
        <v>24.6092</v>
      </c>
      <c r="F46" s="27" t="n">
        <f aca="false">F47-(F47*12/100)</f>
        <v>22.81488</v>
      </c>
      <c r="G46" s="27" t="n">
        <f aca="false">G47-(G47*9/100)</f>
        <v>37.1917</v>
      </c>
      <c r="H46" s="91" t="n">
        <f aca="false">E46*4+F46*9+G46*4</f>
        <v>452.53752</v>
      </c>
      <c r="I46" s="27"/>
      <c r="J46" s="258"/>
      <c r="K46" s="258"/>
      <c r="L46" s="258"/>
      <c r="M46" s="259"/>
      <c r="N46" s="259"/>
      <c r="O46" s="258"/>
      <c r="P46" s="258"/>
      <c r="Q46" s="54"/>
      <c r="R46" s="54"/>
    </row>
    <row r="47" s="55" customFormat="true" ht="23.25" hidden="false" customHeight="true" outlineLevel="0" collapsed="false">
      <c r="A47" s="93" t="s">
        <v>171</v>
      </c>
      <c r="B47" s="93"/>
      <c r="C47" s="93"/>
      <c r="D47" s="31" t="n">
        <v>250</v>
      </c>
      <c r="E47" s="32" t="n">
        <f aca="false">E48+E50+E52+E53+E54</f>
        <v>26.18</v>
      </c>
      <c r="F47" s="32" t="n">
        <f aca="false">F48+F50+F52+F53+F54</f>
        <v>25.926</v>
      </c>
      <c r="G47" s="32" t="n">
        <f aca="false">G48+G50+G52+G53+G54</f>
        <v>40.87</v>
      </c>
      <c r="H47" s="251" t="n">
        <f aca="false">E47*4+F47*9+G47*4</f>
        <v>501.534</v>
      </c>
      <c r="I47" s="34"/>
      <c r="J47" s="151" t="n">
        <f aca="false">J48+J49+J50+J51+J52+J53+J54</f>
        <v>0</v>
      </c>
      <c r="K47" s="34" t="n">
        <v>1.69090909090909</v>
      </c>
      <c r="L47" s="34" t="n">
        <v>0.0954545454545455</v>
      </c>
      <c r="M47" s="34" t="n">
        <v>0</v>
      </c>
      <c r="N47" s="34" t="n">
        <v>3</v>
      </c>
      <c r="O47" s="34" t="n">
        <v>43.1181818181818</v>
      </c>
      <c r="P47" s="34" t="n">
        <v>198.84</v>
      </c>
      <c r="Q47" s="34" t="n">
        <v>49.8</v>
      </c>
      <c r="R47" s="34" t="n">
        <v>1.944</v>
      </c>
    </row>
    <row r="48" customFormat="false" ht="20.25" hidden="false" customHeight="true" outlineLevel="0" collapsed="false">
      <c r="A48" s="59" t="s">
        <v>172</v>
      </c>
      <c r="B48" s="78" t="n">
        <f aca="false">C48*1.28</f>
        <v>160</v>
      </c>
      <c r="C48" s="319" t="n">
        <v>125</v>
      </c>
      <c r="D48" s="79"/>
      <c r="E48" s="39" t="n">
        <f aca="false">17.6*C48/100</f>
        <v>22</v>
      </c>
      <c r="F48" s="39" t="n">
        <f aca="false">12.3*C48/100</f>
        <v>15.375</v>
      </c>
      <c r="G48" s="39" t="n">
        <f aca="false">0.4*C48/100</f>
        <v>0.5</v>
      </c>
      <c r="H48" s="288"/>
      <c r="I48" s="61" t="n">
        <v>0</v>
      </c>
      <c r="J48" s="61" t="n">
        <f aca="false">B48*I48/1000</f>
        <v>0</v>
      </c>
      <c r="K48" s="61"/>
      <c r="L48" s="61"/>
      <c r="M48" s="61"/>
      <c r="N48" s="61"/>
      <c r="O48" s="61"/>
      <c r="P48" s="61"/>
      <c r="Q48" s="34"/>
      <c r="R48" s="34"/>
    </row>
    <row r="49" s="55" customFormat="true" ht="19.5" hidden="false" customHeight="true" outlineLevel="0" collapsed="false">
      <c r="A49" s="278" t="s">
        <v>173</v>
      </c>
      <c r="B49" s="253"/>
      <c r="C49" s="320" t="n">
        <v>70</v>
      </c>
      <c r="D49" s="79"/>
      <c r="E49" s="45"/>
      <c r="F49" s="39"/>
      <c r="G49" s="39"/>
      <c r="H49" s="81"/>
      <c r="I49" s="61"/>
      <c r="J49" s="61" t="n">
        <f aca="false">B49*I49/1000</f>
        <v>0</v>
      </c>
      <c r="K49" s="42"/>
      <c r="L49" s="42"/>
      <c r="M49" s="43"/>
      <c r="N49" s="43"/>
      <c r="O49" s="42"/>
      <c r="P49" s="42"/>
      <c r="Q49" s="34"/>
      <c r="R49" s="34"/>
    </row>
    <row r="50" s="55" customFormat="true" ht="18" hidden="false" customHeight="true" outlineLevel="0" collapsed="false">
      <c r="A50" s="84" t="s">
        <v>174</v>
      </c>
      <c r="B50" s="49" t="n">
        <v>55.5</v>
      </c>
      <c r="C50" s="49" t="n">
        <v>55</v>
      </c>
      <c r="D50" s="79"/>
      <c r="E50" s="64" t="n">
        <f aca="false">7*C50/100</f>
        <v>3.85</v>
      </c>
      <c r="F50" s="64" t="n">
        <f aca="false">1*C50/100</f>
        <v>0.55</v>
      </c>
      <c r="G50" s="64" t="n">
        <f aca="false">70.1*C50/100</f>
        <v>38.555</v>
      </c>
      <c r="H50" s="81"/>
      <c r="I50" s="61" t="n">
        <v>0</v>
      </c>
      <c r="J50" s="61" t="n">
        <f aca="false">B50*I50/1000</f>
        <v>0</v>
      </c>
      <c r="K50" s="42"/>
      <c r="L50" s="42"/>
      <c r="M50" s="43"/>
      <c r="N50" s="43"/>
      <c r="O50" s="42"/>
      <c r="P50" s="42"/>
      <c r="Q50" s="292"/>
      <c r="R50" s="292"/>
    </row>
    <row r="51" s="55" customFormat="true" ht="18" hidden="false" customHeight="true" outlineLevel="0" collapsed="false">
      <c r="A51" s="50" t="s">
        <v>50</v>
      </c>
      <c r="B51" s="44" t="n">
        <f aca="false">C51*1.25</f>
        <v>13.75</v>
      </c>
      <c r="C51" s="44" t="n">
        <v>11</v>
      </c>
      <c r="D51" s="79"/>
      <c r="E51" s="45"/>
      <c r="F51" s="45"/>
      <c r="G51" s="45"/>
      <c r="H51" s="133"/>
      <c r="I51" s="47"/>
      <c r="J51" s="61" t="n">
        <f aca="false">B51*I51/1000</f>
        <v>0</v>
      </c>
      <c r="K51" s="43"/>
      <c r="L51" s="43"/>
      <c r="M51" s="43"/>
      <c r="N51" s="43"/>
      <c r="O51" s="43"/>
      <c r="P51" s="43"/>
      <c r="Q51" s="54"/>
      <c r="R51" s="54"/>
    </row>
    <row r="52" customFormat="false" ht="18.75" hidden="false" customHeight="true" outlineLevel="0" collapsed="false">
      <c r="A52" s="84" t="s">
        <v>51</v>
      </c>
      <c r="B52" s="253" t="n">
        <f aca="false">C52*1.33</f>
        <v>14.63</v>
      </c>
      <c r="C52" s="253" t="n">
        <v>11</v>
      </c>
      <c r="D52" s="79"/>
      <c r="E52" s="56" t="n">
        <f aca="false">1.3*C52/100</f>
        <v>0.143</v>
      </c>
      <c r="F52" s="56" t="n">
        <f aca="false">0.1*C52/100</f>
        <v>0.011</v>
      </c>
      <c r="G52" s="56" t="n">
        <f aca="false">7*C52/100</f>
        <v>0.77</v>
      </c>
      <c r="H52" s="81"/>
      <c r="I52" s="61" t="n">
        <v>0</v>
      </c>
      <c r="J52" s="61" t="n">
        <f aca="false">B52*I52/1000</f>
        <v>0</v>
      </c>
      <c r="K52" s="42"/>
      <c r="L52" s="42"/>
      <c r="M52" s="43"/>
      <c r="N52" s="43"/>
      <c r="O52" s="42"/>
      <c r="P52" s="42"/>
      <c r="Q52" s="47"/>
      <c r="R52" s="47"/>
    </row>
    <row r="53" s="55" customFormat="true" ht="18" hidden="false" customHeight="true" outlineLevel="0" collapsed="false">
      <c r="A53" s="50" t="s">
        <v>52</v>
      </c>
      <c r="B53" s="44" t="n">
        <f aca="false">C53*1.19</f>
        <v>13.09</v>
      </c>
      <c r="C53" s="44" t="n">
        <v>11</v>
      </c>
      <c r="D53" s="79"/>
      <c r="E53" s="56" t="n">
        <f aca="false">1.7*C53/100</f>
        <v>0.187</v>
      </c>
      <c r="F53" s="56" t="n">
        <v>0</v>
      </c>
      <c r="G53" s="56" t="n">
        <f aca="false">9.5*C53/100</f>
        <v>1.045</v>
      </c>
      <c r="H53" s="133"/>
      <c r="I53" s="47" t="n">
        <v>0</v>
      </c>
      <c r="J53" s="61" t="n">
        <f aca="false">B53*I53/1000</f>
        <v>0</v>
      </c>
      <c r="K53" s="43"/>
      <c r="L53" s="43"/>
      <c r="M53" s="43"/>
      <c r="N53" s="43"/>
      <c r="O53" s="43"/>
      <c r="P53" s="43"/>
      <c r="Q53" s="34"/>
      <c r="R53" s="34"/>
    </row>
    <row r="54" customFormat="false" ht="18" hidden="false" customHeight="true" outlineLevel="0" collapsed="false">
      <c r="A54" s="50" t="s">
        <v>95</v>
      </c>
      <c r="B54" s="37" t="n">
        <v>10</v>
      </c>
      <c r="C54" s="37" t="n">
        <v>10</v>
      </c>
      <c r="D54" s="79"/>
      <c r="E54" s="64" t="n">
        <v>0</v>
      </c>
      <c r="F54" s="64" t="n">
        <f aca="false">99.9*C54/100</f>
        <v>9.99</v>
      </c>
      <c r="G54" s="64" t="n">
        <v>0</v>
      </c>
      <c r="H54" s="133"/>
      <c r="I54" s="47" t="n">
        <v>0</v>
      </c>
      <c r="J54" s="61" t="n">
        <f aca="false">B54*I54/1000</f>
        <v>0</v>
      </c>
      <c r="K54" s="43"/>
      <c r="L54" s="43"/>
      <c r="M54" s="43"/>
      <c r="N54" s="43"/>
      <c r="O54" s="43"/>
      <c r="P54" s="43"/>
      <c r="Q54" s="321"/>
      <c r="R54" s="321"/>
    </row>
    <row r="55" s="55" customFormat="true" ht="29.25" hidden="false" customHeight="true" outlineLevel="0" collapsed="false">
      <c r="A55" s="77" t="s">
        <v>105</v>
      </c>
      <c r="B55" s="77"/>
      <c r="C55" s="77"/>
      <c r="D55" s="31" t="s">
        <v>70</v>
      </c>
      <c r="E55" s="32" t="n">
        <f aca="false">E56+E57+E58+E59+E60+E61</f>
        <v>0.712</v>
      </c>
      <c r="F55" s="32" t="n">
        <f aca="false">F56+F57+F58+F59+F60+F61</f>
        <v>5.407</v>
      </c>
      <c r="G55" s="32" t="n">
        <f aca="false">G56+G57+G58+G59+G60+G61</f>
        <v>2.512</v>
      </c>
      <c r="H55" s="272" t="n">
        <f aca="false">E55*4+F55*9+G55*4</f>
        <v>61.559</v>
      </c>
      <c r="I55" s="34"/>
      <c r="J55" s="62" t="n">
        <f aca="false">J56+J57+J58+J59+J60+J61</f>
        <v>0</v>
      </c>
      <c r="K55" s="34" t="n">
        <v>25</v>
      </c>
      <c r="L55" s="34" t="n">
        <v>0</v>
      </c>
      <c r="M55" s="34" t="n">
        <v>0.0333333333333333</v>
      </c>
      <c r="N55" s="34" t="n">
        <v>2.16666666666667</v>
      </c>
      <c r="O55" s="34" t="n">
        <v>16.3333333333333</v>
      </c>
      <c r="P55" s="34" t="n">
        <v>22.6166666666667</v>
      </c>
      <c r="Q55" s="34" t="n">
        <v>10.5666666666667</v>
      </c>
      <c r="R55" s="34" t="n">
        <v>0.85</v>
      </c>
    </row>
    <row r="56" s="55" customFormat="true" ht="26.1" hidden="false" customHeight="true" outlineLevel="0" collapsed="false">
      <c r="A56" s="36" t="s">
        <v>106</v>
      </c>
      <c r="B56" s="44" t="n">
        <f aca="false">C56*1.02</f>
        <v>51</v>
      </c>
      <c r="C56" s="37" t="n">
        <v>50</v>
      </c>
      <c r="D56" s="37"/>
      <c r="E56" s="45"/>
      <c r="F56" s="45"/>
      <c r="G56" s="45"/>
      <c r="H56" s="133"/>
      <c r="I56" s="47" t="n">
        <v>0</v>
      </c>
      <c r="J56" s="47" t="n">
        <f aca="false">B56*I56/1000</f>
        <v>0</v>
      </c>
      <c r="K56" s="47"/>
      <c r="L56" s="47"/>
      <c r="M56" s="47"/>
      <c r="N56" s="47"/>
      <c r="O56" s="47"/>
      <c r="P56" s="47"/>
      <c r="Q56" s="42"/>
      <c r="R56" s="42"/>
    </row>
    <row r="57" s="55" customFormat="true" ht="26.1" hidden="false" customHeight="true" outlineLevel="0" collapsed="false">
      <c r="A57" s="48" t="s">
        <v>107</v>
      </c>
      <c r="B57" s="253" t="n">
        <f aca="false">C57*1.18</f>
        <v>59</v>
      </c>
      <c r="C57" s="49" t="n">
        <v>50</v>
      </c>
      <c r="D57" s="49"/>
      <c r="E57" s="45" t="n">
        <f aca="false">0.6*C57/100</f>
        <v>0.3</v>
      </c>
      <c r="F57" s="45" t="n">
        <v>0</v>
      </c>
      <c r="G57" s="45" t="n">
        <f aca="false">4.2*C57/100</f>
        <v>2.1</v>
      </c>
      <c r="H57" s="80"/>
      <c r="I57" s="27"/>
      <c r="J57" s="47" t="n">
        <f aca="false">B57*I57/1000</f>
        <v>0</v>
      </c>
      <c r="K57" s="41"/>
      <c r="L57" s="41"/>
      <c r="M57" s="41"/>
      <c r="N57" s="41"/>
      <c r="O57" s="41"/>
      <c r="P57" s="27"/>
      <c r="Q57" s="42"/>
      <c r="R57" s="42"/>
    </row>
    <row r="58" customFormat="false" ht="26.1" hidden="false" customHeight="true" outlineLevel="0" collapsed="false">
      <c r="A58" s="36" t="s">
        <v>108</v>
      </c>
      <c r="B58" s="44" t="n">
        <f aca="false">C58*1.02</f>
        <v>51</v>
      </c>
      <c r="C58" s="37" t="n">
        <v>50</v>
      </c>
      <c r="D58" s="37"/>
      <c r="E58" s="56"/>
      <c r="F58" s="56"/>
      <c r="G58" s="56"/>
      <c r="H58" s="244"/>
      <c r="I58" s="41" t="n">
        <v>0</v>
      </c>
      <c r="J58" s="47" t="n">
        <f aca="false">B58*I58/1000</f>
        <v>0</v>
      </c>
      <c r="K58" s="41"/>
      <c r="L58" s="41"/>
      <c r="M58" s="41"/>
      <c r="N58" s="41"/>
      <c r="O58" s="41"/>
      <c r="P58" s="41"/>
      <c r="Q58" s="54"/>
      <c r="R58" s="54"/>
    </row>
    <row r="59" customFormat="false" ht="26.1" hidden="false" customHeight="true" outlineLevel="0" collapsed="false">
      <c r="A59" s="36" t="s">
        <v>109</v>
      </c>
      <c r="B59" s="253" t="n">
        <f aca="false">C59*1.05</f>
        <v>52.5</v>
      </c>
      <c r="C59" s="49" t="n">
        <v>50</v>
      </c>
      <c r="D59" s="49"/>
      <c r="E59" s="45" t="n">
        <f aca="false">0.8*C59/100</f>
        <v>0.4</v>
      </c>
      <c r="F59" s="45" t="n">
        <f aca="false">0.8*C59/100</f>
        <v>0.4</v>
      </c>
      <c r="G59" s="45" t="n">
        <f aca="false">0.8*C59/100</f>
        <v>0.4</v>
      </c>
      <c r="H59" s="80"/>
      <c r="I59" s="27"/>
      <c r="J59" s="47" t="n">
        <f aca="false">B59*I59/1000</f>
        <v>0</v>
      </c>
      <c r="K59" s="41"/>
      <c r="L59" s="41"/>
      <c r="M59" s="41"/>
      <c r="N59" s="41"/>
      <c r="O59" s="41"/>
      <c r="P59" s="27"/>
      <c r="Q59" s="61"/>
      <c r="R59" s="61"/>
    </row>
    <row r="60" customFormat="false" ht="26.1" hidden="false" customHeight="true" outlineLevel="0" collapsed="false">
      <c r="A60" s="50" t="s">
        <v>95</v>
      </c>
      <c r="B60" s="82" t="n">
        <v>5</v>
      </c>
      <c r="C60" s="82" t="n">
        <v>5</v>
      </c>
      <c r="D60" s="65"/>
      <c r="E60" s="64" t="n">
        <v>0</v>
      </c>
      <c r="F60" s="64" t="n">
        <f aca="false">99.9*C60/100</f>
        <v>4.995</v>
      </c>
      <c r="G60" s="64" t="n">
        <v>0</v>
      </c>
      <c r="H60" s="33"/>
      <c r="I60" s="47" t="n">
        <v>0</v>
      </c>
      <c r="J60" s="47" t="n">
        <f aca="false">B60*I60/1000</f>
        <v>0</v>
      </c>
      <c r="K60" s="57"/>
      <c r="L60" s="57"/>
      <c r="M60" s="57"/>
      <c r="N60" s="57"/>
      <c r="O60" s="57"/>
      <c r="P60" s="57"/>
      <c r="Q60" s="61"/>
      <c r="R60" s="61"/>
    </row>
    <row r="61" s="55" customFormat="true" ht="26.1" hidden="false" customHeight="true" outlineLevel="0" collapsed="false">
      <c r="A61" s="50" t="s">
        <v>110</v>
      </c>
      <c r="B61" s="65" t="n">
        <f aca="false">C61*1.35</f>
        <v>2.7</v>
      </c>
      <c r="C61" s="65" t="n">
        <v>2</v>
      </c>
      <c r="D61" s="65"/>
      <c r="E61" s="45" t="n">
        <f aca="false">0.6*C61/100</f>
        <v>0.012</v>
      </c>
      <c r="F61" s="45" t="n">
        <f aca="false">0.6*C61/100</f>
        <v>0.012</v>
      </c>
      <c r="G61" s="45" t="n">
        <f aca="false">0.6*C61/100</f>
        <v>0.012</v>
      </c>
      <c r="H61" s="250"/>
      <c r="I61" s="47" t="n">
        <v>0</v>
      </c>
      <c r="J61" s="41" t="n">
        <f aca="false">I61*B61/1000</f>
        <v>0</v>
      </c>
      <c r="K61" s="57"/>
      <c r="L61" s="57"/>
      <c r="M61" s="57"/>
      <c r="N61" s="57"/>
      <c r="O61" s="57"/>
      <c r="P61" s="57"/>
      <c r="Q61" s="258"/>
      <c r="R61" s="258"/>
    </row>
    <row r="62" s="55" customFormat="true" ht="30.75" hidden="false" customHeight="true" outlineLevel="0" collapsed="false">
      <c r="A62" s="322" t="s">
        <v>175</v>
      </c>
      <c r="B62" s="322"/>
      <c r="C62" s="322"/>
      <c r="D62" s="150" t="n">
        <v>200</v>
      </c>
      <c r="E62" s="57" t="n">
        <f aca="false">E63+E64</f>
        <v>0.495</v>
      </c>
      <c r="F62" s="57" t="n">
        <f aca="false">F63+F64</f>
        <v>0</v>
      </c>
      <c r="G62" s="57" t="n">
        <f aca="false">G63+G64</f>
        <v>31.4</v>
      </c>
      <c r="H62" s="257" t="n">
        <f aca="false">E62*4+F62*9+G62*4</f>
        <v>127.58</v>
      </c>
      <c r="I62" s="41"/>
      <c r="J62" s="71" t="n">
        <f aca="false">J63+J64</f>
        <v>0</v>
      </c>
      <c r="K62" s="34" t="n">
        <v>0</v>
      </c>
      <c r="L62" s="34" t="n">
        <v>0</v>
      </c>
      <c r="M62" s="34" t="n">
        <v>0</v>
      </c>
      <c r="N62" s="34" t="n">
        <v>0</v>
      </c>
      <c r="O62" s="34" t="n">
        <v>6.91</v>
      </c>
      <c r="P62" s="34" t="n">
        <v>13.69</v>
      </c>
      <c r="Q62" s="34" t="n">
        <v>0.96</v>
      </c>
      <c r="R62" s="34" t="n">
        <v>0</v>
      </c>
    </row>
    <row r="63" customFormat="false" ht="18.75" hidden="false" customHeight="true" outlineLevel="0" collapsed="false">
      <c r="A63" s="84" t="s">
        <v>176</v>
      </c>
      <c r="B63" s="65" t="n">
        <v>25</v>
      </c>
      <c r="C63" s="65" t="n">
        <v>25</v>
      </c>
      <c r="D63" s="119"/>
      <c r="E63" s="39" t="n">
        <f aca="false">1.8*C63/100</f>
        <v>0.45</v>
      </c>
      <c r="F63" s="39"/>
      <c r="G63" s="39" t="n">
        <f aca="false">65.9*C63/100</f>
        <v>16.475</v>
      </c>
      <c r="H63" s="81"/>
      <c r="I63" s="27" t="n">
        <v>0</v>
      </c>
      <c r="J63" s="317" t="n">
        <f aca="false">C63*I63/1000</f>
        <v>0</v>
      </c>
      <c r="K63" s="42"/>
      <c r="L63" s="42"/>
      <c r="M63" s="43"/>
      <c r="N63" s="43"/>
      <c r="O63" s="42"/>
      <c r="P63" s="42"/>
      <c r="Q63" s="323"/>
      <c r="R63" s="323"/>
    </row>
    <row r="64" customFormat="false" ht="19.5" hidden="false" customHeight="true" outlineLevel="0" collapsed="false">
      <c r="A64" s="50" t="s">
        <v>31</v>
      </c>
      <c r="B64" s="65" t="n">
        <v>15</v>
      </c>
      <c r="C64" s="65" t="n">
        <v>15</v>
      </c>
      <c r="D64" s="65"/>
      <c r="E64" s="46" t="n">
        <f aca="false">0.3*C64/100</f>
        <v>0.045</v>
      </c>
      <c r="F64" s="46" t="n">
        <f aca="false">0*C64/100</f>
        <v>0</v>
      </c>
      <c r="G64" s="46" t="n">
        <f aca="false">99.5*C64/100</f>
        <v>14.925</v>
      </c>
      <c r="H64" s="133"/>
      <c r="I64" s="47" t="n">
        <v>0</v>
      </c>
      <c r="J64" s="317" t="n">
        <f aca="false">C64*I64/1000</f>
        <v>0</v>
      </c>
      <c r="K64" s="43"/>
      <c r="L64" s="43"/>
      <c r="M64" s="43"/>
      <c r="N64" s="43"/>
      <c r="O64" s="43"/>
      <c r="P64" s="43"/>
      <c r="Q64" s="321"/>
      <c r="R64" s="321"/>
    </row>
    <row r="65" customFormat="false" ht="26.1" hidden="false" customHeight="true" outlineLevel="0" collapsed="false">
      <c r="A65" s="69" t="s">
        <v>41</v>
      </c>
      <c r="B65" s="69"/>
      <c r="C65" s="69"/>
      <c r="D65" s="70" t="n">
        <v>30</v>
      </c>
      <c r="E65" s="32" t="n">
        <f aca="false">6.6*D65/100</f>
        <v>1.98</v>
      </c>
      <c r="F65" s="32" t="n">
        <f aca="false">1.1*D65/100</f>
        <v>0.33</v>
      </c>
      <c r="G65" s="32" t="n">
        <f aca="false">41*D65/100</f>
        <v>12.3</v>
      </c>
      <c r="H65" s="28" t="n">
        <f aca="false">E65*4+F65*9+G65*4</f>
        <v>60.09</v>
      </c>
      <c r="I65" s="41" t="n">
        <v>0</v>
      </c>
      <c r="J65" s="62" t="n">
        <f aca="false">I65*D65/1000</f>
        <v>0</v>
      </c>
      <c r="K65" s="34" t="n">
        <v>0</v>
      </c>
      <c r="L65" s="34" t="n">
        <v>0.0333333333333333</v>
      </c>
      <c r="M65" s="34" t="n">
        <v>0</v>
      </c>
      <c r="N65" s="34" t="n">
        <v>0.32</v>
      </c>
      <c r="O65" s="34" t="n">
        <v>7</v>
      </c>
      <c r="P65" s="34" t="n">
        <v>31</v>
      </c>
      <c r="Q65" s="34" t="n">
        <v>8.2</v>
      </c>
      <c r="R65" s="34" t="n">
        <v>0.58</v>
      </c>
    </row>
    <row r="66" customFormat="false" ht="26.1" hidden="false" customHeight="true" outlineLevel="0" collapsed="false">
      <c r="A66" s="69" t="s">
        <v>76</v>
      </c>
      <c r="B66" s="69"/>
      <c r="C66" s="69"/>
      <c r="D66" s="70" t="n">
        <v>40</v>
      </c>
      <c r="E66" s="32" t="n">
        <f aca="false">7.6*D66/100</f>
        <v>3.04</v>
      </c>
      <c r="F66" s="32" t="n">
        <f aca="false">0.9*D66/100</f>
        <v>0.36</v>
      </c>
      <c r="G66" s="32" t="n">
        <f aca="false">48.4*D66/100</f>
        <v>19.36</v>
      </c>
      <c r="H66" s="28" t="n">
        <f aca="false">E66*4+F66*9+G66*4</f>
        <v>92.84</v>
      </c>
      <c r="I66" s="41" t="n">
        <v>0</v>
      </c>
      <c r="J66" s="62" t="n">
        <f aca="false">I66*D66/1000</f>
        <v>0</v>
      </c>
      <c r="K66" s="34" t="n">
        <v>0</v>
      </c>
      <c r="L66" s="34" t="n">
        <v>0.02</v>
      </c>
      <c r="M66" s="34" t="n">
        <v>0</v>
      </c>
      <c r="N66" s="34" t="n">
        <v>0.03</v>
      </c>
      <c r="O66" s="34" t="n">
        <v>2.99</v>
      </c>
      <c r="P66" s="34" t="n">
        <v>13</v>
      </c>
      <c r="Q66" s="34" t="n">
        <v>2.74</v>
      </c>
      <c r="R66" s="34" t="n">
        <v>0.31</v>
      </c>
    </row>
    <row r="67" s="55" customFormat="true" ht="26.1" hidden="false" customHeight="true" outlineLevel="0" collapsed="false">
      <c r="A67" s="142" t="s">
        <v>77</v>
      </c>
      <c r="B67" s="142"/>
      <c r="C67" s="142"/>
      <c r="D67" s="142"/>
      <c r="E67" s="143" t="n">
        <f aca="false">E68+E71+E72</f>
        <v>3.44</v>
      </c>
      <c r="F67" s="143" t="n">
        <f aca="false">F68+F71+F72</f>
        <v>18.12</v>
      </c>
      <c r="G67" s="143" t="n">
        <f aca="false">G68+G71+G72</f>
        <v>73.45</v>
      </c>
      <c r="H67" s="143" t="n">
        <f aca="false">H68+H71+H72</f>
        <v>438.24</v>
      </c>
      <c r="I67" s="324"/>
      <c r="J67" s="274" t="n">
        <f aca="false">J68+J71+J72</f>
        <v>0</v>
      </c>
      <c r="K67" s="57" t="n">
        <f aca="false">K68+K71+K72</f>
        <v>23.4615384615385</v>
      </c>
      <c r="L67" s="57" t="n">
        <f aca="false">L68+L71+L72</f>
        <v>0.159230769230769</v>
      </c>
      <c r="M67" s="57" t="n">
        <f aca="false">M68+M71+M72</f>
        <v>0</v>
      </c>
      <c r="N67" s="57" t="n">
        <f aca="false">N68+N71+N72</f>
        <v>0.746153846153846</v>
      </c>
      <c r="O67" s="57" t="n">
        <f aca="false">O68+O71+O72</f>
        <v>96.3974358974359</v>
      </c>
      <c r="P67" s="57" t="n">
        <f aca="false">P68+P71+P72</f>
        <v>157.891025641026</v>
      </c>
      <c r="Q67" s="57" t="n">
        <f aca="false">Q68+Q71+Q72</f>
        <v>36.2307692307692</v>
      </c>
      <c r="R67" s="57" t="n">
        <f aca="false">R68+R71+R72</f>
        <v>0.8</v>
      </c>
    </row>
    <row r="68" customFormat="false" ht="21.75" hidden="false" customHeight="true" outlineLevel="0" collapsed="false">
      <c r="A68" s="140" t="s">
        <v>75</v>
      </c>
      <c r="B68" s="31" t="n">
        <v>200</v>
      </c>
      <c r="C68" s="31"/>
      <c r="D68" s="31" t="n">
        <v>200</v>
      </c>
      <c r="E68" s="32" t="n">
        <v>0.8</v>
      </c>
      <c r="F68" s="32" t="n">
        <v>0</v>
      </c>
      <c r="G68" s="32" t="n">
        <v>29.8</v>
      </c>
      <c r="H68" s="53" t="n">
        <v>90</v>
      </c>
      <c r="I68" s="324" t="n">
        <v>0</v>
      </c>
      <c r="J68" s="35" t="n">
        <f aca="false">I68*B68/1000</f>
        <v>0</v>
      </c>
      <c r="K68" s="34" t="n">
        <v>14</v>
      </c>
      <c r="L68" s="34" t="n">
        <v>0.04</v>
      </c>
      <c r="M68" s="34" t="n">
        <v>0</v>
      </c>
      <c r="N68" s="34" t="n">
        <v>0.4</v>
      </c>
      <c r="O68" s="34" t="n">
        <v>49</v>
      </c>
      <c r="P68" s="34" t="n">
        <v>52</v>
      </c>
      <c r="Q68" s="34" t="n">
        <v>18</v>
      </c>
      <c r="R68" s="34" t="n">
        <v>0.8</v>
      </c>
    </row>
    <row r="69" customFormat="false" ht="21.75" hidden="false" customHeight="true" outlineLevel="0" collapsed="false">
      <c r="A69" s="140"/>
      <c r="B69" s="31" t="s">
        <v>99</v>
      </c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</row>
    <row r="70" customFormat="false" ht="21.75" hidden="false" customHeight="true" outlineLevel="0" collapsed="false">
      <c r="A70" s="140" t="s">
        <v>177</v>
      </c>
      <c r="B70" s="31" t="n">
        <v>200</v>
      </c>
      <c r="C70" s="31"/>
      <c r="D70" s="31" t="n">
        <v>200</v>
      </c>
      <c r="E70" s="32" t="n">
        <v>0.8</v>
      </c>
      <c r="F70" s="32" t="n">
        <v>0</v>
      </c>
      <c r="G70" s="32" t="n">
        <v>29.8</v>
      </c>
      <c r="H70" s="53" t="n">
        <v>90</v>
      </c>
      <c r="I70" s="324" t="n">
        <v>0</v>
      </c>
      <c r="J70" s="35" t="n">
        <f aca="false">I70*B70/1000</f>
        <v>0</v>
      </c>
      <c r="K70" s="34" t="n">
        <v>14</v>
      </c>
      <c r="L70" s="34" t="n">
        <v>0.04</v>
      </c>
      <c r="M70" s="34" t="n">
        <v>0</v>
      </c>
      <c r="N70" s="34" t="n">
        <v>0.4</v>
      </c>
      <c r="O70" s="34" t="n">
        <v>49</v>
      </c>
      <c r="P70" s="34" t="n">
        <v>52</v>
      </c>
      <c r="Q70" s="34" t="n">
        <v>18</v>
      </c>
      <c r="R70" s="34" t="n">
        <v>0.8</v>
      </c>
    </row>
    <row r="71" s="55" customFormat="true" ht="26.1" hidden="false" customHeight="true" outlineLevel="0" collapsed="false">
      <c r="A71" s="77" t="s">
        <v>178</v>
      </c>
      <c r="B71" s="77"/>
      <c r="C71" s="77"/>
      <c r="D71" s="150" t="n">
        <v>60</v>
      </c>
      <c r="E71" s="47" t="n">
        <f aca="false">3.4*D71/100</f>
        <v>2.04</v>
      </c>
      <c r="F71" s="47" t="n">
        <f aca="false">30.2*D71/100</f>
        <v>18.12</v>
      </c>
      <c r="G71" s="47" t="n">
        <f aca="false">44.5*D71/100</f>
        <v>26.7</v>
      </c>
      <c r="H71" s="33" t="n">
        <f aca="false">E71*4+F71*9+G71*4</f>
        <v>278.04</v>
      </c>
      <c r="I71" s="324" t="n">
        <v>0</v>
      </c>
      <c r="J71" s="41" t="n">
        <f aca="false">I71*D71/1000</f>
        <v>0</v>
      </c>
      <c r="K71" s="34" t="n">
        <v>0</v>
      </c>
      <c r="L71" s="34" t="n">
        <v>0.05</v>
      </c>
      <c r="M71" s="34" t="n">
        <v>0</v>
      </c>
      <c r="N71" s="34" t="n">
        <v>0</v>
      </c>
      <c r="O71" s="34" t="n">
        <v>6.66666666666667</v>
      </c>
      <c r="P71" s="34" t="n">
        <v>33.3333333333333</v>
      </c>
      <c r="Q71" s="34" t="n">
        <v>0</v>
      </c>
      <c r="R71" s="34" t="n">
        <v>0</v>
      </c>
    </row>
    <row r="72" s="55" customFormat="true" ht="26.1" hidden="false" customHeight="true" outlineLevel="0" collapsed="false">
      <c r="A72" s="147" t="s">
        <v>111</v>
      </c>
      <c r="B72" s="148" t="n">
        <v>150</v>
      </c>
      <c r="C72" s="149"/>
      <c r="D72" s="150" t="n">
        <v>150</v>
      </c>
      <c r="E72" s="117" t="n">
        <f aca="false">0.4*D72/100</f>
        <v>0.6</v>
      </c>
      <c r="F72" s="117" t="n">
        <v>0</v>
      </c>
      <c r="G72" s="117" t="n">
        <f aca="false">11.3*D72/100</f>
        <v>16.95</v>
      </c>
      <c r="H72" s="67" t="n">
        <f aca="false">E72*4+F72*9+G72*4</f>
        <v>70.2</v>
      </c>
      <c r="I72" s="324" t="n">
        <v>0</v>
      </c>
      <c r="J72" s="151" t="n">
        <f aca="false">D72*I72/1000</f>
        <v>0</v>
      </c>
      <c r="K72" s="34" t="n">
        <v>9.46153846153846</v>
      </c>
      <c r="L72" s="34" t="n">
        <v>0.0692307692307692</v>
      </c>
      <c r="M72" s="34" t="n">
        <v>0</v>
      </c>
      <c r="N72" s="34" t="n">
        <v>0.346153846153846</v>
      </c>
      <c r="O72" s="34" t="n">
        <v>40.7307692307692</v>
      </c>
      <c r="P72" s="34" t="n">
        <v>72.5576923076923</v>
      </c>
      <c r="Q72" s="34" t="n">
        <v>18.2307692307692</v>
      </c>
      <c r="R72" s="34" t="n">
        <v>0</v>
      </c>
    </row>
    <row r="73" s="55" customFormat="true" ht="26.1" hidden="false" customHeight="true" outlineLevel="0" collapsed="false">
      <c r="A73" s="325" t="s">
        <v>179</v>
      </c>
      <c r="B73" s="325"/>
      <c r="C73" s="325"/>
      <c r="D73" s="149"/>
      <c r="E73" s="292" t="n">
        <f aca="false">E6+E30+E67</f>
        <v>73.62952</v>
      </c>
      <c r="F73" s="292" t="n">
        <f aca="false">F6+F30+F67</f>
        <v>80.78132</v>
      </c>
      <c r="G73" s="292" t="n">
        <f aca="false">G6+G30+G67</f>
        <v>270.31646</v>
      </c>
      <c r="H73" s="326" t="n">
        <f aca="false">H6+H30+H67</f>
        <v>2021.41932</v>
      </c>
      <c r="I73" s="292"/>
      <c r="J73" s="292"/>
      <c r="K73" s="292"/>
      <c r="L73" s="292"/>
      <c r="M73" s="292"/>
      <c r="N73" s="292"/>
      <c r="O73" s="292"/>
      <c r="P73" s="292"/>
      <c r="Q73" s="323"/>
      <c r="R73" s="323"/>
    </row>
    <row r="74" s="10" customFormat="true" ht="26.1" hidden="false" customHeight="true" outlineLevel="0" collapsed="false">
      <c r="A74" s="327"/>
      <c r="B74" s="328"/>
      <c r="C74" s="329"/>
      <c r="D74" s="329"/>
      <c r="E74" s="154"/>
      <c r="F74" s="154"/>
      <c r="G74" s="154"/>
      <c r="H74" s="154"/>
      <c r="I74" s="154"/>
      <c r="J74" s="154"/>
      <c r="K74" s="154"/>
      <c r="L74" s="154"/>
      <c r="M74" s="154"/>
      <c r="N74" s="154"/>
      <c r="O74" s="154"/>
      <c r="P74" s="154"/>
      <c r="Q74" s="154"/>
      <c r="R74" s="154"/>
    </row>
    <row r="75" s="55" customFormat="true" ht="26.1" hidden="false" customHeight="true" outlineLevel="0" collapsed="false">
      <c r="A75" s="327"/>
      <c r="B75" s="328"/>
      <c r="C75" s="329"/>
      <c r="D75" s="329"/>
      <c r="E75" s="154"/>
      <c r="F75" s="154"/>
      <c r="G75" s="154"/>
      <c r="H75" s="154"/>
      <c r="I75" s="154"/>
      <c r="J75" s="154"/>
      <c r="K75" s="155"/>
      <c r="L75" s="155"/>
      <c r="M75" s="155"/>
      <c r="N75" s="155"/>
      <c r="O75" s="155"/>
      <c r="P75" s="155"/>
      <c r="Q75" s="155"/>
      <c r="R75" s="155"/>
    </row>
    <row r="76" customFormat="false" ht="26.1" hidden="false" customHeight="true" outlineLevel="0" collapsed="false">
      <c r="A76" s="327"/>
      <c r="B76" s="328"/>
      <c r="C76" s="329"/>
      <c r="D76" s="329"/>
      <c r="E76" s="154"/>
      <c r="F76" s="154"/>
      <c r="G76" s="154"/>
      <c r="H76" s="154"/>
      <c r="I76" s="154"/>
      <c r="J76" s="154"/>
      <c r="K76" s="154"/>
      <c r="L76" s="154"/>
      <c r="M76" s="154"/>
      <c r="N76" s="154"/>
      <c r="O76" s="154"/>
      <c r="P76" s="154"/>
      <c r="Q76" s="155"/>
      <c r="R76" s="155"/>
    </row>
    <row r="77" s="55" customFormat="true" ht="26.1" hidden="false" customHeight="true" outlineLevel="0" collapsed="false">
      <c r="A77" s="327"/>
      <c r="B77" s="328"/>
      <c r="C77" s="329"/>
      <c r="D77" s="329"/>
      <c r="E77" s="330"/>
      <c r="F77" s="330"/>
      <c r="G77" s="330"/>
      <c r="H77" s="330"/>
      <c r="I77" s="330"/>
      <c r="J77" s="330"/>
      <c r="K77" s="331"/>
      <c r="L77" s="331"/>
      <c r="M77" s="331"/>
      <c r="N77" s="331"/>
      <c r="O77" s="331"/>
      <c r="P77" s="331"/>
      <c r="Q77" s="160"/>
      <c r="R77" s="160"/>
    </row>
    <row r="78" s="55" customFormat="true" ht="29.25" hidden="false" customHeight="true" outlineLevel="0" collapsed="false">
      <c r="A78" s="327"/>
      <c r="B78" s="327"/>
      <c r="C78" s="329"/>
      <c r="D78" s="329"/>
      <c r="E78" s="330"/>
      <c r="F78" s="330"/>
      <c r="G78" s="330"/>
      <c r="H78" s="330"/>
      <c r="I78" s="330"/>
      <c r="J78" s="330"/>
      <c r="K78" s="331"/>
      <c r="L78" s="331"/>
      <c r="M78" s="331"/>
      <c r="N78" s="331"/>
      <c r="O78" s="331"/>
      <c r="P78" s="331"/>
      <c r="Q78" s="58"/>
      <c r="R78" s="58"/>
    </row>
    <row r="79" customFormat="false" ht="26.1" hidden="false" customHeight="true" outlineLevel="0" collapsed="false">
      <c r="A79" s="327"/>
      <c r="B79" s="328"/>
      <c r="C79" s="329"/>
      <c r="D79" s="329"/>
      <c r="E79" s="330"/>
      <c r="F79" s="330"/>
      <c r="G79" s="330"/>
      <c r="H79" s="330"/>
      <c r="I79" s="330"/>
      <c r="J79" s="330"/>
      <c r="K79" s="330"/>
      <c r="L79" s="330"/>
      <c r="M79" s="330"/>
      <c r="N79" s="330"/>
      <c r="O79" s="330"/>
      <c r="P79" s="330"/>
      <c r="Q79" s="58"/>
      <c r="R79" s="58"/>
    </row>
    <row r="80" customFormat="false" ht="26.1" hidden="false" customHeight="true" outlineLevel="0" collapsed="false">
      <c r="A80" s="327"/>
      <c r="B80" s="327"/>
      <c r="C80" s="329"/>
      <c r="D80" s="329"/>
      <c r="E80" s="330"/>
      <c r="F80" s="330"/>
      <c r="G80" s="330"/>
      <c r="H80" s="330"/>
      <c r="I80" s="330"/>
      <c r="J80" s="330"/>
      <c r="K80" s="331"/>
      <c r="L80" s="331"/>
      <c r="M80" s="331"/>
      <c r="N80" s="331"/>
      <c r="O80" s="331"/>
      <c r="P80" s="331"/>
      <c r="Q80" s="332"/>
      <c r="R80" s="332"/>
    </row>
    <row r="81" s="10" customFormat="true" ht="26.1" hidden="false" customHeight="true" outlineLevel="0" collapsed="false">
      <c r="A81" s="327"/>
      <c r="B81" s="328"/>
      <c r="C81" s="329"/>
      <c r="D81" s="329"/>
      <c r="E81" s="330"/>
      <c r="F81" s="330"/>
      <c r="G81" s="330"/>
      <c r="H81" s="330"/>
      <c r="I81" s="160"/>
      <c r="J81" s="160"/>
      <c r="K81" s="58"/>
      <c r="L81" s="58"/>
      <c r="M81" s="58"/>
      <c r="N81" s="58"/>
      <c r="O81" s="58"/>
      <c r="P81" s="58"/>
      <c r="Q81" s="58"/>
      <c r="R81" s="58"/>
    </row>
    <row r="82" s="10" customFormat="true" ht="26.1" hidden="false" customHeight="true" outlineLevel="0" collapsed="false">
      <c r="A82" s="327"/>
      <c r="B82" s="328"/>
      <c r="C82" s="329"/>
      <c r="D82" s="329"/>
      <c r="E82" s="330"/>
      <c r="F82" s="330"/>
      <c r="G82" s="330"/>
      <c r="H82" s="330"/>
      <c r="I82" s="160"/>
      <c r="J82" s="160"/>
      <c r="K82" s="58"/>
      <c r="L82" s="58"/>
      <c r="M82" s="58"/>
      <c r="N82" s="58"/>
      <c r="O82" s="58"/>
      <c r="P82" s="58"/>
      <c r="Q82" s="160"/>
      <c r="R82" s="160"/>
    </row>
    <row r="83" s="10" customFormat="true" ht="26.1" hidden="false" customHeight="true" outlineLevel="0" collapsed="false">
      <c r="A83" s="327"/>
      <c r="B83" s="327"/>
      <c r="C83" s="329"/>
      <c r="D83" s="329"/>
      <c r="E83" s="330"/>
      <c r="F83" s="330"/>
      <c r="G83" s="330"/>
      <c r="H83" s="330"/>
      <c r="I83" s="160"/>
      <c r="J83" s="160"/>
      <c r="K83" s="58"/>
      <c r="L83" s="58"/>
      <c r="M83" s="58"/>
      <c r="N83" s="58"/>
      <c r="O83" s="58"/>
      <c r="P83" s="58"/>
      <c r="Q83" s="58"/>
      <c r="R83" s="58"/>
    </row>
    <row r="84" s="10" customFormat="true" ht="26.1" hidden="false" customHeight="true" outlineLevel="0" collapsed="false">
      <c r="A84" s="327"/>
      <c r="B84" s="328"/>
      <c r="C84" s="329"/>
      <c r="D84" s="329"/>
      <c r="E84" s="330"/>
      <c r="F84" s="330"/>
      <c r="G84" s="330"/>
      <c r="H84" s="330"/>
      <c r="I84" s="160"/>
      <c r="J84" s="160"/>
      <c r="K84" s="160"/>
      <c r="L84" s="160"/>
      <c r="M84" s="160"/>
      <c r="N84" s="160"/>
      <c r="O84" s="160"/>
      <c r="P84" s="160"/>
      <c r="Q84" s="160"/>
      <c r="R84" s="160"/>
    </row>
    <row r="85" s="55" customFormat="true" ht="26.1" hidden="false" customHeight="true" outlineLevel="0" collapsed="false">
      <c r="A85" s="161"/>
      <c r="B85" s="162"/>
      <c r="C85" s="10"/>
      <c r="D85" s="10"/>
      <c r="E85" s="160"/>
      <c r="F85" s="160"/>
      <c r="G85" s="160"/>
      <c r="H85" s="160"/>
      <c r="I85" s="160"/>
      <c r="J85" s="160"/>
      <c r="K85" s="160"/>
      <c r="L85" s="160"/>
      <c r="M85" s="160"/>
      <c r="N85" s="160"/>
      <c r="O85" s="160"/>
      <c r="P85" s="160"/>
      <c r="Q85" s="58"/>
      <c r="R85" s="58"/>
    </row>
    <row r="86" s="55" customFormat="true" ht="26.1" hidden="false" customHeight="true" outlineLevel="0" collapsed="false">
      <c r="A86" s="161"/>
      <c r="B86" s="162"/>
      <c r="C86" s="10"/>
      <c r="D86" s="10"/>
      <c r="E86" s="160"/>
      <c r="F86" s="160"/>
      <c r="G86" s="160"/>
      <c r="H86" s="160"/>
      <c r="I86" s="160"/>
      <c r="J86" s="160"/>
      <c r="K86" s="58"/>
      <c r="L86" s="58"/>
      <c r="M86" s="58"/>
      <c r="N86" s="58"/>
      <c r="O86" s="58"/>
      <c r="P86" s="58"/>
      <c r="Q86" s="58"/>
      <c r="R86" s="58"/>
    </row>
    <row r="87" s="10" customFormat="true" ht="26.1" hidden="false" customHeight="true" outlineLevel="0" collapsed="false">
      <c r="A87" s="161"/>
      <c r="B87" s="162"/>
      <c r="E87" s="160"/>
      <c r="F87" s="160"/>
      <c r="G87" s="160"/>
      <c r="H87" s="160"/>
      <c r="I87" s="160"/>
      <c r="J87" s="160"/>
      <c r="K87" s="160"/>
      <c r="L87" s="160"/>
      <c r="M87" s="160"/>
      <c r="N87" s="160"/>
      <c r="O87" s="160"/>
      <c r="P87" s="160"/>
      <c r="Q87" s="160"/>
      <c r="R87" s="160"/>
    </row>
    <row r="88" s="10" customFormat="true" ht="26.1" hidden="false" customHeight="true" outlineLevel="0" collapsed="false">
      <c r="A88" s="161"/>
      <c r="B88" s="161"/>
      <c r="E88" s="160"/>
      <c r="F88" s="160"/>
      <c r="G88" s="160"/>
      <c r="H88" s="160"/>
      <c r="I88" s="160"/>
      <c r="J88" s="160"/>
      <c r="K88" s="58"/>
      <c r="L88" s="58"/>
      <c r="M88" s="58"/>
      <c r="N88" s="58"/>
      <c r="O88" s="58"/>
      <c r="P88" s="58"/>
      <c r="Q88" s="160"/>
      <c r="R88" s="160"/>
    </row>
    <row r="89" s="10" customFormat="true" ht="26.1" hidden="false" customHeight="true" outlineLevel="0" collapsed="false">
      <c r="A89" s="161"/>
      <c r="B89" s="161"/>
      <c r="E89" s="160"/>
      <c r="F89" s="160"/>
      <c r="G89" s="160"/>
      <c r="H89" s="160"/>
      <c r="I89" s="160"/>
      <c r="J89" s="160"/>
      <c r="K89" s="58"/>
      <c r="L89" s="58"/>
      <c r="M89" s="58"/>
      <c r="N89" s="58"/>
      <c r="O89" s="58"/>
      <c r="P89" s="58"/>
      <c r="Q89" s="160"/>
      <c r="R89" s="160"/>
    </row>
    <row r="90" s="10" customFormat="true" ht="26.1" hidden="false" customHeight="true" outlineLevel="0" collapsed="false">
      <c r="A90" s="161"/>
      <c r="B90" s="162"/>
      <c r="E90" s="160"/>
      <c r="F90" s="160"/>
      <c r="G90" s="160"/>
      <c r="H90" s="160"/>
      <c r="I90" s="160"/>
      <c r="J90" s="160"/>
      <c r="K90" s="160"/>
      <c r="L90" s="160"/>
      <c r="M90" s="160"/>
      <c r="N90" s="160"/>
      <c r="O90" s="160"/>
      <c r="P90" s="160"/>
      <c r="Q90" s="160"/>
      <c r="R90" s="160"/>
    </row>
    <row r="91" s="55" customFormat="true" ht="26.1" hidden="false" customHeight="true" outlineLevel="0" collapsed="false">
      <c r="A91" s="183"/>
      <c r="B91" s="183"/>
      <c r="C91" s="10"/>
      <c r="D91" s="10"/>
      <c r="E91" s="160"/>
      <c r="F91" s="160"/>
      <c r="G91" s="160"/>
      <c r="H91" s="160"/>
      <c r="I91" s="160"/>
      <c r="J91" s="160"/>
      <c r="K91" s="160"/>
      <c r="L91" s="160"/>
      <c r="M91" s="160"/>
      <c r="N91" s="160"/>
      <c r="O91" s="160"/>
      <c r="P91" s="160"/>
      <c r="Q91" s="160"/>
      <c r="R91" s="160"/>
    </row>
    <row r="92" s="55" customFormat="true" ht="26.1" hidden="false" customHeight="true" outlineLevel="0" collapsed="false">
      <c r="A92" s="183"/>
      <c r="B92" s="184"/>
      <c r="C92" s="10"/>
      <c r="D92" s="10"/>
      <c r="E92" s="160"/>
      <c r="F92" s="160"/>
      <c r="G92" s="160"/>
      <c r="H92" s="160"/>
      <c r="I92" s="160"/>
      <c r="J92" s="160"/>
      <c r="K92" s="58"/>
      <c r="L92" s="58"/>
      <c r="M92" s="58"/>
      <c r="N92" s="58"/>
      <c r="O92" s="58"/>
      <c r="P92" s="58"/>
      <c r="Q92" s="160"/>
      <c r="R92" s="160"/>
    </row>
    <row r="93" s="10" customFormat="true" ht="26.1" hidden="false" customHeight="true" outlineLevel="0" collapsed="false">
      <c r="A93" s="170"/>
      <c r="B93" s="171"/>
      <c r="E93" s="160"/>
      <c r="F93" s="160"/>
      <c r="G93" s="160"/>
      <c r="H93" s="160"/>
      <c r="I93" s="160"/>
      <c r="J93" s="160"/>
      <c r="K93" s="58"/>
      <c r="L93" s="58"/>
      <c r="M93" s="58"/>
      <c r="N93" s="58"/>
      <c r="O93" s="58"/>
      <c r="P93" s="58"/>
      <c r="Q93" s="58"/>
      <c r="R93" s="58"/>
    </row>
    <row r="94" s="10" customFormat="true" ht="26.1" hidden="false" customHeight="true" outlineLevel="0" collapsed="false">
      <c r="A94" s="170"/>
      <c r="B94" s="170"/>
      <c r="E94" s="160"/>
      <c r="F94" s="160"/>
      <c r="G94" s="160"/>
      <c r="H94" s="160"/>
      <c r="I94" s="160"/>
      <c r="J94" s="160"/>
      <c r="K94" s="58"/>
      <c r="L94" s="58"/>
      <c r="M94" s="58"/>
      <c r="N94" s="58"/>
      <c r="O94" s="58"/>
      <c r="P94" s="58"/>
      <c r="Q94" s="58"/>
      <c r="R94" s="58"/>
    </row>
    <row r="95" s="55" customFormat="true" ht="29.25" hidden="false" customHeight="true" outlineLevel="0" collapsed="false">
      <c r="A95" s="173"/>
      <c r="B95" s="173"/>
      <c r="C95" s="10"/>
      <c r="D95" s="10"/>
      <c r="E95" s="160"/>
      <c r="F95" s="160"/>
      <c r="G95" s="160"/>
      <c r="H95" s="160"/>
      <c r="I95" s="160"/>
      <c r="J95" s="160"/>
      <c r="K95" s="58"/>
      <c r="L95" s="58"/>
      <c r="M95" s="58"/>
      <c r="N95" s="58"/>
      <c r="O95" s="58"/>
      <c r="P95" s="58"/>
      <c r="Q95" s="160"/>
      <c r="R95" s="160"/>
    </row>
    <row r="96" s="10" customFormat="true" ht="26.1" hidden="false" customHeight="true" outlineLevel="0" collapsed="false">
      <c r="A96" s="173"/>
      <c r="B96" s="174"/>
      <c r="E96" s="160"/>
      <c r="F96" s="160"/>
      <c r="G96" s="160"/>
      <c r="H96" s="160"/>
      <c r="I96" s="160"/>
      <c r="J96" s="160"/>
      <c r="K96" s="160"/>
      <c r="L96" s="160"/>
      <c r="M96" s="160"/>
      <c r="N96" s="160"/>
      <c r="O96" s="160"/>
      <c r="P96" s="160"/>
      <c r="Q96" s="160"/>
      <c r="R96" s="160"/>
    </row>
    <row r="97" s="55" customFormat="true" ht="26.1" hidden="false" customHeight="true" outlineLevel="0" collapsed="false">
      <c r="A97" s="161"/>
      <c r="B97" s="162"/>
      <c r="C97" s="10"/>
      <c r="D97" s="10"/>
      <c r="E97" s="160"/>
      <c r="F97" s="160"/>
      <c r="G97" s="160"/>
      <c r="H97" s="160"/>
      <c r="I97" s="160"/>
      <c r="J97" s="160"/>
      <c r="K97" s="160"/>
      <c r="L97" s="160"/>
      <c r="M97" s="160"/>
      <c r="N97" s="160"/>
      <c r="O97" s="160"/>
      <c r="P97" s="160"/>
      <c r="Q97" s="160"/>
      <c r="R97" s="160"/>
    </row>
    <row r="98" s="10" customFormat="true" ht="26.1" hidden="false" customHeight="true" outlineLevel="0" collapsed="false">
      <c r="A98" s="161"/>
      <c r="B98" s="162"/>
      <c r="E98" s="160"/>
      <c r="F98" s="160"/>
      <c r="G98" s="160"/>
      <c r="H98" s="160"/>
      <c r="I98" s="160"/>
      <c r="J98" s="160"/>
      <c r="K98" s="160"/>
      <c r="L98" s="160"/>
      <c r="M98" s="160"/>
      <c r="N98" s="160"/>
      <c r="O98" s="160"/>
      <c r="P98" s="160"/>
      <c r="Q98" s="160"/>
      <c r="R98" s="160"/>
    </row>
    <row r="99" s="55" customFormat="true" ht="26.1" hidden="false" customHeight="true" outlineLevel="0" collapsed="false">
      <c r="A99" s="161"/>
      <c r="B99" s="162"/>
      <c r="C99" s="10"/>
      <c r="D99" s="10"/>
      <c r="E99" s="160"/>
      <c r="F99" s="160"/>
      <c r="G99" s="160"/>
      <c r="H99" s="160"/>
      <c r="I99" s="160"/>
      <c r="J99" s="160"/>
      <c r="K99" s="58"/>
      <c r="L99" s="58"/>
      <c r="M99" s="58"/>
      <c r="N99" s="58"/>
      <c r="O99" s="58"/>
      <c r="P99" s="58"/>
      <c r="Q99" s="58"/>
      <c r="R99" s="58"/>
    </row>
    <row r="100" s="55" customFormat="true" ht="26.1" hidden="false" customHeight="true" outlineLevel="0" collapsed="false">
      <c r="A100" s="161"/>
      <c r="B100" s="161"/>
      <c r="C100" s="10"/>
      <c r="D100" s="10"/>
      <c r="E100" s="160"/>
      <c r="F100" s="160"/>
      <c r="G100" s="160"/>
      <c r="H100" s="160"/>
      <c r="I100" s="160"/>
      <c r="J100" s="160"/>
      <c r="K100" s="160"/>
      <c r="L100" s="160"/>
      <c r="M100" s="160"/>
      <c r="N100" s="160"/>
      <c r="O100" s="160"/>
      <c r="P100" s="160"/>
      <c r="Q100" s="58"/>
      <c r="R100" s="58"/>
    </row>
    <row r="101" s="55" customFormat="true" ht="26.1" hidden="false" customHeight="true" outlineLevel="0" collapsed="false">
      <c r="A101" s="161"/>
      <c r="B101" s="161"/>
      <c r="C101" s="10"/>
      <c r="D101" s="10"/>
      <c r="E101" s="160"/>
      <c r="F101" s="160"/>
      <c r="G101" s="160"/>
      <c r="H101" s="160"/>
      <c r="I101" s="160"/>
      <c r="J101" s="160"/>
      <c r="K101" s="58"/>
      <c r="L101" s="58"/>
      <c r="M101" s="58"/>
      <c r="N101" s="58"/>
      <c r="O101" s="58"/>
      <c r="P101" s="58"/>
      <c r="Q101" s="160"/>
      <c r="R101" s="160"/>
    </row>
    <row r="102" s="55" customFormat="true" ht="26.1" hidden="false" customHeight="true" outlineLevel="0" collapsed="false">
      <c r="A102" s="161"/>
      <c r="B102" s="161"/>
      <c r="C102" s="10"/>
      <c r="D102" s="10"/>
      <c r="E102" s="160"/>
      <c r="F102" s="160"/>
      <c r="G102" s="160"/>
      <c r="H102" s="160"/>
      <c r="I102" s="160"/>
      <c r="J102" s="160"/>
      <c r="K102" s="58"/>
      <c r="L102" s="58"/>
      <c r="M102" s="58"/>
      <c r="N102" s="58"/>
      <c r="O102" s="58"/>
      <c r="P102" s="58"/>
      <c r="Q102" s="160"/>
      <c r="R102" s="160"/>
    </row>
    <row r="103" s="10" customFormat="true" ht="26.1" hidden="false" customHeight="true" outlineLevel="0" collapsed="false">
      <c r="A103" s="161"/>
      <c r="B103" s="162"/>
      <c r="E103" s="160"/>
      <c r="F103" s="160"/>
      <c r="G103" s="160"/>
      <c r="H103" s="160"/>
      <c r="I103" s="160"/>
      <c r="J103" s="160"/>
      <c r="K103" s="58"/>
      <c r="L103" s="58"/>
      <c r="M103" s="58"/>
      <c r="N103" s="58"/>
      <c r="O103" s="58"/>
      <c r="P103" s="58"/>
      <c r="Q103" s="58"/>
      <c r="R103" s="58"/>
    </row>
    <row r="104" s="55" customFormat="true" ht="26.1" hidden="false" customHeight="true" outlineLevel="0" collapsed="false">
      <c r="A104" s="161"/>
      <c r="B104" s="161"/>
      <c r="C104" s="10"/>
      <c r="D104" s="10"/>
      <c r="E104" s="160"/>
      <c r="F104" s="160"/>
      <c r="G104" s="160"/>
      <c r="H104" s="160"/>
      <c r="I104" s="160"/>
      <c r="J104" s="160"/>
      <c r="K104" s="160"/>
      <c r="L104" s="160"/>
      <c r="M104" s="160"/>
      <c r="N104" s="160"/>
      <c r="O104" s="160"/>
      <c r="P104" s="160"/>
      <c r="Q104" s="160"/>
      <c r="R104" s="160"/>
    </row>
    <row r="105" s="55" customFormat="true" ht="26.1" hidden="false" customHeight="true" outlineLevel="0" collapsed="false">
      <c r="A105" s="161"/>
      <c r="B105" s="162"/>
      <c r="C105" s="10"/>
      <c r="D105" s="10"/>
      <c r="E105" s="160"/>
      <c r="F105" s="160"/>
      <c r="G105" s="160"/>
      <c r="H105" s="160"/>
      <c r="I105" s="160"/>
      <c r="J105" s="160"/>
      <c r="K105" s="58"/>
      <c r="L105" s="58"/>
      <c r="M105" s="58"/>
      <c r="N105" s="58"/>
      <c r="O105" s="58"/>
      <c r="P105" s="58"/>
      <c r="Q105" s="58"/>
      <c r="R105" s="58"/>
    </row>
    <row r="106" s="55" customFormat="true" ht="26.1" hidden="false" customHeight="true" outlineLevel="0" collapsed="false">
      <c r="A106" s="152"/>
      <c r="B106" s="153"/>
      <c r="C106" s="10"/>
      <c r="D106" s="10"/>
      <c r="E106" s="160"/>
      <c r="F106" s="160"/>
      <c r="G106" s="160"/>
      <c r="H106" s="160"/>
      <c r="I106" s="160"/>
      <c r="J106" s="160"/>
      <c r="K106" s="160"/>
      <c r="L106" s="160"/>
      <c r="M106" s="160"/>
      <c r="N106" s="160"/>
      <c r="O106" s="160"/>
      <c r="P106" s="160"/>
      <c r="Q106" s="160"/>
      <c r="R106" s="160"/>
    </row>
    <row r="107" s="55" customFormat="true" ht="26.1" hidden="false" customHeight="true" outlineLevel="0" collapsed="false">
      <c r="A107" s="152"/>
      <c r="B107" s="153"/>
      <c r="C107" s="10"/>
      <c r="D107" s="10"/>
      <c r="E107" s="160"/>
      <c r="F107" s="160"/>
      <c r="G107" s="160"/>
      <c r="H107" s="160"/>
      <c r="I107" s="160"/>
      <c r="J107" s="160"/>
      <c r="K107" s="58"/>
      <c r="L107" s="58"/>
      <c r="M107" s="58"/>
      <c r="N107" s="58"/>
      <c r="O107" s="58"/>
      <c r="P107" s="58"/>
      <c r="Q107" s="58"/>
      <c r="R107" s="58"/>
    </row>
    <row r="108" s="55" customFormat="true" ht="26.1" hidden="false" customHeight="true" outlineLevel="0" collapsed="false">
      <c r="A108" s="152"/>
      <c r="B108" s="152"/>
      <c r="C108" s="10"/>
      <c r="D108" s="10"/>
      <c r="E108" s="160"/>
      <c r="F108" s="160"/>
      <c r="G108" s="160"/>
      <c r="H108" s="160"/>
      <c r="I108" s="160"/>
      <c r="J108" s="160"/>
      <c r="K108" s="160"/>
      <c r="L108" s="160"/>
      <c r="M108" s="160"/>
      <c r="N108" s="160"/>
      <c r="O108" s="160"/>
      <c r="P108" s="160"/>
      <c r="Q108" s="58"/>
      <c r="R108" s="58"/>
    </row>
    <row r="109" s="160" customFormat="true" ht="26.1" hidden="false" customHeight="true" outlineLevel="0" collapsed="false">
      <c r="A109" s="152"/>
      <c r="B109" s="153"/>
      <c r="C109" s="10"/>
      <c r="D109" s="10"/>
      <c r="K109" s="58"/>
      <c r="L109" s="58"/>
      <c r="M109" s="58"/>
      <c r="N109" s="58"/>
      <c r="O109" s="58"/>
      <c r="P109" s="58"/>
      <c r="Q109" s="58"/>
      <c r="R109" s="58"/>
    </row>
    <row r="110" s="10" customFormat="true" ht="26.1" hidden="false" customHeight="true" outlineLevel="0" collapsed="false">
      <c r="A110" s="152"/>
      <c r="B110" s="152"/>
      <c r="Q110" s="55"/>
      <c r="R110" s="55"/>
    </row>
    <row r="111" s="10" customFormat="true" ht="29.25" hidden="false" customHeight="true" outlineLevel="0" collapsed="false">
      <c r="A111" s="152"/>
      <c r="B111" s="153"/>
    </row>
    <row r="112" s="55" customFormat="true" ht="26.1" hidden="false" customHeight="true" outlineLevel="0" collapsed="false">
      <c r="A112" s="152"/>
      <c r="B112" s="152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</row>
    <row r="113" s="10" customFormat="true" ht="26.1" hidden="false" customHeight="true" outlineLevel="0" collapsed="false">
      <c r="A113" s="152"/>
      <c r="B113" s="153"/>
      <c r="K113" s="55"/>
      <c r="L113" s="55"/>
      <c r="M113" s="55"/>
      <c r="N113" s="55"/>
      <c r="O113" s="55"/>
      <c r="P113" s="55"/>
      <c r="Q113" s="55"/>
      <c r="R113" s="55"/>
    </row>
    <row r="114" s="55" customFormat="true" ht="26.1" hidden="false" customHeight="true" outlineLevel="0" collapsed="false">
      <c r="A114" s="152"/>
      <c r="B114" s="152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</row>
    <row r="115" s="10" customFormat="true" ht="26.1" hidden="false" customHeight="true" outlineLevel="0" collapsed="false">
      <c r="A115" s="152"/>
      <c r="B115" s="152"/>
      <c r="K115" s="55"/>
      <c r="L115" s="55"/>
      <c r="M115" s="55"/>
      <c r="N115" s="55"/>
      <c r="O115" s="55"/>
      <c r="P115" s="55"/>
      <c r="Q115" s="55"/>
      <c r="R115" s="55"/>
    </row>
    <row r="116" s="55" customFormat="true" ht="26.1" hidden="false" customHeight="true" outlineLevel="0" collapsed="false">
      <c r="A116" s="152"/>
      <c r="B116" s="152"/>
      <c r="C116" s="10"/>
      <c r="D116" s="10"/>
      <c r="E116" s="10"/>
      <c r="F116" s="10"/>
      <c r="G116" s="10"/>
      <c r="H116" s="10"/>
      <c r="I116" s="10"/>
      <c r="J116" s="10"/>
    </row>
    <row r="117" s="10" customFormat="true" ht="26.1" hidden="false" customHeight="true" outlineLevel="0" collapsed="false">
      <c r="A117" s="152"/>
      <c r="B117" s="153"/>
      <c r="Q117" s="160"/>
      <c r="R117" s="160"/>
    </row>
    <row r="118" s="55" customFormat="true" ht="26.1" hidden="false" customHeight="true" outlineLevel="0" collapsed="false">
      <c r="A118" s="152"/>
      <c r="B118" s="152"/>
      <c r="C118" s="10"/>
      <c r="D118" s="10"/>
      <c r="E118" s="10"/>
      <c r="F118" s="10"/>
      <c r="G118" s="10"/>
      <c r="H118" s="10"/>
      <c r="I118" s="10"/>
      <c r="J118" s="10"/>
      <c r="Q118" s="10"/>
      <c r="R118" s="10"/>
    </row>
    <row r="119" s="10" customFormat="true" ht="26.1" hidden="false" customHeight="true" outlineLevel="0" collapsed="false">
      <c r="A119" s="152"/>
      <c r="B119" s="153"/>
      <c r="K119" s="55"/>
      <c r="L119" s="55"/>
      <c r="M119" s="55"/>
      <c r="N119" s="55"/>
      <c r="O119" s="55"/>
      <c r="P119" s="55"/>
    </row>
    <row r="120" s="55" customFormat="true" ht="32.25" hidden="false" customHeight="true" outlineLevel="0" collapsed="false">
      <c r="A120" s="152"/>
      <c r="B120" s="153"/>
      <c r="C120" s="10"/>
      <c r="D120" s="10"/>
      <c r="E120" s="10"/>
      <c r="F120" s="10"/>
      <c r="G120" s="10"/>
      <c r="H120" s="10"/>
      <c r="I120" s="111"/>
      <c r="J120" s="111"/>
      <c r="K120" s="73"/>
      <c r="L120" s="73"/>
      <c r="M120" s="73"/>
      <c r="N120" s="73"/>
      <c r="O120" s="73"/>
      <c r="P120" s="73"/>
    </row>
    <row r="121" s="55" customFormat="true" ht="26.1" hidden="false" customHeight="true" outlineLevel="0" collapsed="false">
      <c r="A121" s="152"/>
      <c r="B121" s="152"/>
      <c r="C121" s="10"/>
      <c r="D121" s="10"/>
      <c r="E121" s="10"/>
      <c r="F121" s="10"/>
      <c r="G121" s="10"/>
      <c r="H121" s="10"/>
      <c r="I121" s="10"/>
      <c r="J121" s="10"/>
      <c r="Q121" s="10"/>
      <c r="R121" s="10"/>
    </row>
    <row r="122" s="10" customFormat="true" ht="26.1" hidden="false" customHeight="true" outlineLevel="0" collapsed="false">
      <c r="A122" s="152"/>
      <c r="B122" s="153"/>
      <c r="Q122" s="55"/>
      <c r="R122" s="55"/>
    </row>
    <row r="123" s="10" customFormat="true" ht="26.1" hidden="false" customHeight="true" outlineLevel="0" collapsed="false">
      <c r="A123" s="152"/>
      <c r="B123" s="153"/>
      <c r="K123" s="55"/>
      <c r="L123" s="55"/>
      <c r="M123" s="55"/>
      <c r="N123" s="55"/>
      <c r="O123" s="55"/>
      <c r="P123" s="55"/>
    </row>
    <row r="124" s="10" customFormat="true" ht="26.1" hidden="false" customHeight="true" outlineLevel="0" collapsed="false">
      <c r="A124" s="158"/>
      <c r="B124" s="159"/>
      <c r="C124" s="111"/>
      <c r="D124" s="111"/>
      <c r="E124" s="111"/>
      <c r="F124" s="111"/>
      <c r="G124" s="111"/>
      <c r="H124" s="111"/>
      <c r="Q124" s="55"/>
      <c r="R124" s="55"/>
    </row>
    <row r="125" s="55" customFormat="true" ht="26.1" hidden="false" customHeight="true" outlineLevel="0" collapsed="false">
      <c r="A125" s="152"/>
      <c r="B125" s="153"/>
      <c r="C125" s="10"/>
      <c r="D125" s="10"/>
      <c r="E125" s="10"/>
      <c r="F125" s="10"/>
      <c r="G125" s="10"/>
      <c r="H125" s="10"/>
      <c r="I125" s="10"/>
      <c r="J125" s="10"/>
      <c r="Q125" s="10"/>
      <c r="R125" s="10"/>
    </row>
    <row r="126" s="55" customFormat="true" ht="26.1" hidden="false" customHeight="true" outlineLevel="0" collapsed="false">
      <c r="A126" s="152"/>
      <c r="B126" s="152"/>
      <c r="C126" s="10"/>
      <c r="D126" s="10"/>
      <c r="E126" s="10"/>
      <c r="F126" s="10"/>
      <c r="G126" s="10"/>
      <c r="H126" s="10"/>
      <c r="I126" s="10"/>
      <c r="J126" s="10"/>
    </row>
    <row r="127" s="55" customFormat="true" ht="26.1" hidden="false" customHeight="true" outlineLevel="0" collapsed="false">
      <c r="A127" s="152"/>
      <c r="B127" s="153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</row>
    <row r="128" s="10" customFormat="true" ht="26.1" hidden="false" customHeight="true" outlineLevel="0" collapsed="false">
      <c r="A128" s="152"/>
      <c r="B128" s="152"/>
      <c r="Q128" s="55"/>
      <c r="R128" s="55"/>
    </row>
    <row r="129" s="55" customFormat="true" ht="26.1" hidden="false" customHeight="true" outlineLevel="0" collapsed="false">
      <c r="A129" s="152"/>
      <c r="B129" s="153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</row>
    <row r="130" s="55" customFormat="true" ht="26.1" hidden="false" customHeight="true" outlineLevel="0" collapsed="false">
      <c r="A130" s="161"/>
      <c r="B130" s="162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</row>
    <row r="131" s="10" customFormat="true" ht="26.1" hidden="false" customHeight="true" outlineLevel="0" collapsed="false">
      <c r="A131" s="163"/>
      <c r="B131" s="163"/>
    </row>
    <row r="132" s="55" customFormat="true" ht="26.1" hidden="false" customHeight="true" outlineLevel="0" collapsed="false">
      <c r="A132" s="163"/>
      <c r="B132" s="163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</row>
    <row r="133" s="10" customFormat="true" ht="26.1" hidden="false" customHeight="true" outlineLevel="0" collapsed="false">
      <c r="A133" s="163"/>
      <c r="B133" s="163"/>
      <c r="K133" s="55"/>
      <c r="L133" s="55"/>
      <c r="M133" s="55"/>
      <c r="N133" s="55"/>
      <c r="O133" s="55"/>
      <c r="P133" s="55"/>
      <c r="Q133" s="55"/>
      <c r="R133" s="55"/>
    </row>
    <row r="134" s="10" customFormat="true" ht="26.1" hidden="false" customHeight="true" outlineLevel="0" collapsed="false">
      <c r="A134" s="163"/>
      <c r="B134" s="163"/>
      <c r="K134" s="55"/>
      <c r="L134" s="55"/>
      <c r="M134" s="55"/>
      <c r="N134" s="55"/>
      <c r="O134" s="55"/>
      <c r="P134" s="55"/>
      <c r="Q134" s="55"/>
      <c r="R134" s="55"/>
    </row>
    <row r="135" s="55" customFormat="true" ht="26.1" hidden="false" customHeight="true" outlineLevel="0" collapsed="false">
      <c r="A135" s="163"/>
      <c r="B135" s="163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</row>
    <row r="136" s="55" customFormat="true" ht="26.1" hidden="false" customHeight="true" outlineLevel="0" collapsed="false">
      <c r="A136" s="163"/>
      <c r="B136" s="163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</row>
    <row r="137" s="55" customFormat="true" ht="26.1" hidden="false" customHeight="true" outlineLevel="0" collapsed="false">
      <c r="A137" s="163"/>
      <c r="B137" s="164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</row>
    <row r="138" s="10" customFormat="true" ht="26.1" hidden="false" customHeight="true" outlineLevel="0" collapsed="false">
      <c r="A138" s="163"/>
      <c r="B138" s="164"/>
      <c r="Q138" s="55"/>
      <c r="R138" s="55"/>
    </row>
    <row r="139" s="55" customFormat="true" ht="26.1" hidden="false" customHeight="true" outlineLevel="0" collapsed="false">
      <c r="A139" s="163"/>
      <c r="B139" s="163"/>
      <c r="C139" s="10"/>
      <c r="D139" s="10"/>
      <c r="E139" s="10"/>
      <c r="F139" s="10"/>
      <c r="G139" s="10"/>
      <c r="H139" s="10"/>
      <c r="I139" s="10"/>
      <c r="J139" s="10"/>
      <c r="Q139" s="10"/>
      <c r="R139" s="10"/>
    </row>
    <row r="140" s="55" customFormat="true" ht="26.1" hidden="false" customHeight="true" outlineLevel="0" collapsed="false">
      <c r="A140" s="163"/>
      <c r="B140" s="163"/>
      <c r="C140" s="10"/>
      <c r="D140" s="10"/>
      <c r="E140" s="10"/>
      <c r="F140" s="10"/>
      <c r="G140" s="10"/>
      <c r="H140" s="10"/>
      <c r="I140" s="10"/>
      <c r="J140" s="10"/>
      <c r="K140" s="165" t="e">
        <f aca="false">#REF!</f>
        <v>#REF!</v>
      </c>
    </row>
    <row r="141" s="10" customFormat="true" ht="26.1" hidden="false" customHeight="true" outlineLevel="0" collapsed="false">
      <c r="A141" s="163"/>
      <c r="B141" s="163"/>
    </row>
    <row r="142" s="55" customFormat="true" ht="26.1" hidden="false" customHeight="true" outlineLevel="0" collapsed="false">
      <c r="A142" s="163"/>
      <c r="B142" s="163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</row>
    <row r="143" s="55" customFormat="true" ht="26.1" hidden="false" customHeight="true" outlineLevel="0" collapsed="false">
      <c r="A143" s="163"/>
      <c r="B143" s="164"/>
      <c r="C143" s="10"/>
      <c r="D143" s="10"/>
      <c r="E143" s="10"/>
      <c r="F143" s="10"/>
      <c r="G143" s="10"/>
      <c r="H143" s="10"/>
      <c r="I143" s="10"/>
      <c r="J143" s="10"/>
    </row>
    <row r="144" s="10" customFormat="true" ht="26.1" hidden="false" customHeight="true" outlineLevel="0" collapsed="false">
      <c r="A144" s="163"/>
      <c r="B144" s="164"/>
      <c r="Q144" s="55"/>
      <c r="R144" s="55"/>
    </row>
    <row r="145" s="55" customFormat="true" ht="44.25" hidden="false" customHeight="true" outlineLevel="0" collapsed="false">
      <c r="A145" s="163"/>
      <c r="B145" s="163"/>
      <c r="C145" s="10"/>
      <c r="D145" s="10"/>
      <c r="E145" s="10"/>
      <c r="F145" s="10"/>
      <c r="G145" s="10"/>
      <c r="H145" s="10"/>
      <c r="I145" s="10"/>
      <c r="J145" s="10"/>
    </row>
    <row r="146" s="10" customFormat="true" ht="44.25" hidden="false" customHeight="true" outlineLevel="0" collapsed="false">
      <c r="A146" s="163"/>
      <c r="B146" s="163"/>
    </row>
    <row r="147" s="55" customFormat="true" ht="26.1" hidden="false" customHeight="true" outlineLevel="0" collapsed="false">
      <c r="A147" s="163"/>
      <c r="B147" s="164"/>
      <c r="C147" s="10"/>
      <c r="D147" s="10"/>
      <c r="E147" s="10"/>
      <c r="F147" s="10"/>
      <c r="G147" s="10"/>
      <c r="H147" s="10"/>
      <c r="I147" s="10"/>
      <c r="J147" s="10"/>
    </row>
    <row r="148" s="55" customFormat="true" ht="26.1" hidden="false" customHeight="true" outlineLevel="0" collapsed="false">
      <c r="A148" s="163"/>
      <c r="B148" s="163"/>
      <c r="C148" s="10"/>
      <c r="D148" s="10"/>
      <c r="E148" s="10"/>
      <c r="F148" s="10"/>
      <c r="G148" s="10"/>
      <c r="H148" s="10"/>
      <c r="I148" s="10"/>
      <c r="J148" s="10"/>
    </row>
    <row r="149" s="55" customFormat="true" ht="26.1" hidden="false" customHeight="true" outlineLevel="0" collapsed="false">
      <c r="A149" s="163"/>
      <c r="B149" s="164"/>
      <c r="C149" s="10"/>
      <c r="D149" s="10"/>
      <c r="E149" s="10"/>
      <c r="F149" s="10"/>
      <c r="G149" s="10"/>
      <c r="H149" s="10"/>
      <c r="I149" s="10"/>
      <c r="J149" s="10"/>
      <c r="Q149" s="10"/>
      <c r="R149" s="10"/>
    </row>
    <row r="150" s="55" customFormat="true" ht="41.25" hidden="false" customHeight="true" outlineLevel="0" collapsed="false">
      <c r="A150" s="163"/>
      <c r="B150" s="163"/>
      <c r="C150" s="10"/>
      <c r="D150" s="10"/>
      <c r="E150" s="10"/>
      <c r="F150" s="10"/>
      <c r="G150" s="10"/>
      <c r="H150" s="10"/>
      <c r="I150" s="10"/>
      <c r="J150" s="10"/>
    </row>
    <row r="151" s="55" customFormat="true" ht="26.1" hidden="false" customHeight="true" outlineLevel="0" collapsed="false">
      <c r="A151" s="163"/>
      <c r="B151" s="164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</row>
    <row r="152" s="10" customFormat="true" ht="26.1" hidden="false" customHeight="true" outlineLevel="0" collapsed="false">
      <c r="A152" s="163"/>
      <c r="B152" s="164"/>
      <c r="K152" s="55"/>
      <c r="L152" s="55"/>
      <c r="M152" s="55"/>
      <c r="N152" s="55"/>
      <c r="O152" s="55"/>
      <c r="P152" s="55"/>
    </row>
    <row r="153" s="55" customFormat="true" ht="26.1" hidden="false" customHeight="true" outlineLevel="0" collapsed="false">
      <c r="A153" s="163"/>
      <c r="B153" s="164"/>
      <c r="C153" s="10"/>
      <c r="D153" s="10"/>
      <c r="E153" s="10"/>
      <c r="F153" s="10"/>
      <c r="G153" s="10"/>
      <c r="H153" s="10"/>
      <c r="I153" s="10"/>
      <c r="J153" s="10"/>
    </row>
    <row r="154" s="10" customFormat="true" ht="26.1" hidden="false" customHeight="true" outlineLevel="0" collapsed="false">
      <c r="A154" s="163"/>
      <c r="B154" s="164"/>
      <c r="K154" s="55"/>
      <c r="L154" s="55"/>
      <c r="M154" s="55"/>
      <c r="N154" s="55"/>
      <c r="O154" s="55"/>
      <c r="P154" s="55"/>
    </row>
    <row r="155" s="55" customFormat="true" ht="33.75" hidden="false" customHeight="true" outlineLevel="0" collapsed="false">
      <c r="A155" s="166"/>
      <c r="B155" s="166"/>
      <c r="C155" s="10"/>
      <c r="D155" s="10"/>
      <c r="E155" s="10"/>
      <c r="F155" s="10"/>
      <c r="G155" s="10"/>
      <c r="H155" s="10"/>
      <c r="I155" s="10"/>
      <c r="J155" s="10"/>
    </row>
    <row r="156" s="55" customFormat="true" ht="41.25" hidden="false" customHeight="true" outlineLevel="0" collapsed="false">
      <c r="A156" s="166"/>
      <c r="B156" s="167"/>
      <c r="C156" s="10"/>
      <c r="D156" s="10"/>
      <c r="E156" s="10"/>
      <c r="F156" s="10"/>
      <c r="G156" s="10"/>
      <c r="H156" s="10"/>
      <c r="I156" s="10"/>
      <c r="J156" s="10"/>
    </row>
    <row r="157" s="10" customFormat="true" ht="26.1" hidden="false" customHeight="true" outlineLevel="0" collapsed="false">
      <c r="A157" s="168"/>
      <c r="B157" s="169"/>
      <c r="K157" s="160"/>
      <c r="L157" s="160"/>
      <c r="M157" s="160"/>
      <c r="N157" s="160"/>
      <c r="O157" s="160"/>
      <c r="P157" s="160"/>
      <c r="Q157" s="55"/>
      <c r="R157" s="55"/>
    </row>
    <row r="158" s="10" customFormat="true" ht="26.1" hidden="false" customHeight="true" outlineLevel="0" collapsed="false">
      <c r="A158" s="168"/>
      <c r="B158" s="169"/>
      <c r="Q158" s="55"/>
      <c r="R158" s="55"/>
    </row>
    <row r="159" s="10" customFormat="true" ht="26.1" hidden="false" customHeight="true" outlineLevel="0" collapsed="false">
      <c r="A159" s="168"/>
      <c r="B159" s="169"/>
      <c r="Q159" s="55"/>
      <c r="R159" s="55"/>
    </row>
    <row r="160" s="10" customFormat="true" ht="26.1" hidden="false" customHeight="true" outlineLevel="0" collapsed="false">
      <c r="A160" s="170"/>
      <c r="B160" s="171"/>
      <c r="K160" s="55"/>
      <c r="L160" s="55"/>
      <c r="M160" s="55"/>
      <c r="N160" s="55"/>
      <c r="O160" s="55"/>
      <c r="P160" s="55"/>
    </row>
    <row r="161" s="10" customFormat="true" ht="26.1" hidden="false" customHeight="true" outlineLevel="0" collapsed="false">
      <c r="A161" s="172"/>
      <c r="B161" s="172"/>
      <c r="Q161" s="55"/>
      <c r="R161" s="55"/>
    </row>
    <row r="162" s="10" customFormat="true" ht="26.1" hidden="false" customHeight="true" outlineLevel="0" collapsed="false">
      <c r="A162" s="170"/>
      <c r="B162" s="170"/>
      <c r="K162" s="55"/>
      <c r="L162" s="55"/>
      <c r="M162" s="55"/>
      <c r="N162" s="55"/>
      <c r="O162" s="55"/>
      <c r="P162" s="55"/>
    </row>
    <row r="163" s="55" customFormat="true" ht="26.1" hidden="false" customHeight="true" outlineLevel="0" collapsed="false">
      <c r="A163" s="170"/>
      <c r="B163" s="17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</row>
    <row r="164" s="10" customFormat="true" ht="26.1" hidden="false" customHeight="true" outlineLevel="0" collapsed="false">
      <c r="A164" s="173"/>
      <c r="B164" s="174"/>
      <c r="K164" s="55"/>
      <c r="L164" s="55"/>
      <c r="M164" s="55"/>
      <c r="N164" s="55"/>
      <c r="O164" s="55"/>
      <c r="P164" s="55"/>
      <c r="Q164" s="55"/>
      <c r="R164" s="55"/>
    </row>
    <row r="165" s="10" customFormat="true" ht="26.1" hidden="false" customHeight="true" outlineLevel="0" collapsed="false">
      <c r="A165" s="173"/>
      <c r="B165" s="173"/>
    </row>
    <row r="166" s="55" customFormat="true" ht="26.1" hidden="false" customHeight="true" outlineLevel="0" collapsed="false">
      <c r="A166" s="161"/>
      <c r="B166" s="162"/>
      <c r="C166" s="10"/>
      <c r="D166" s="10"/>
      <c r="E166" s="10"/>
      <c r="F166" s="10"/>
      <c r="G166" s="10"/>
      <c r="H166" s="10"/>
      <c r="I166" s="10"/>
      <c r="J166" s="10"/>
      <c r="Q166" s="10"/>
      <c r="R166" s="10"/>
    </row>
    <row r="167" s="55" customFormat="true" ht="26.1" hidden="false" customHeight="true" outlineLevel="0" collapsed="false">
      <c r="A167" s="152"/>
      <c r="B167" s="152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</row>
    <row r="168" s="55" customFormat="true" ht="26.1" hidden="false" customHeight="true" outlineLevel="0" collapsed="false">
      <c r="A168" s="152"/>
      <c r="B168" s="153"/>
      <c r="C168" s="10"/>
      <c r="D168" s="10"/>
      <c r="E168" s="10"/>
      <c r="F168" s="10"/>
      <c r="G168" s="10"/>
      <c r="H168" s="10"/>
      <c r="I168" s="10"/>
      <c r="J168" s="10"/>
      <c r="Q168" s="10"/>
      <c r="R168" s="10"/>
    </row>
    <row r="169" s="55" customFormat="true" ht="26.1" hidden="false" customHeight="true" outlineLevel="0" collapsed="false">
      <c r="A169" s="152"/>
      <c r="B169" s="152"/>
      <c r="C169" s="10"/>
      <c r="D169" s="10"/>
      <c r="E169" s="10"/>
      <c r="F169" s="10"/>
      <c r="G169" s="10"/>
      <c r="H169" s="10"/>
      <c r="I169" s="10"/>
      <c r="J169" s="10"/>
      <c r="Q169" s="10"/>
      <c r="R169" s="10"/>
    </row>
    <row r="170" s="55" customFormat="true" ht="26.1" hidden="false" customHeight="true" outlineLevel="0" collapsed="false">
      <c r="A170" s="152"/>
      <c r="B170" s="153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</row>
    <row r="171" s="10" customFormat="true" ht="26.1" hidden="false" customHeight="true" outlineLevel="0" collapsed="false">
      <c r="A171" s="152"/>
      <c r="B171" s="152"/>
      <c r="Q171" s="55"/>
      <c r="R171" s="55"/>
    </row>
    <row r="172" s="55" customFormat="true" ht="26.1" hidden="false" customHeight="true" outlineLevel="0" collapsed="false">
      <c r="A172" s="152"/>
      <c r="B172" s="153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</row>
    <row r="173" s="55" customFormat="true" ht="26.1" hidden="false" customHeight="true" outlineLevel="0" collapsed="false">
      <c r="A173" s="152"/>
      <c r="B173" s="153"/>
      <c r="C173" s="10"/>
      <c r="D173" s="10"/>
      <c r="E173" s="10"/>
      <c r="F173" s="10"/>
      <c r="G173" s="10"/>
      <c r="H173" s="10"/>
      <c r="I173" s="10"/>
      <c r="J173" s="10"/>
      <c r="Q173" s="10"/>
      <c r="R173" s="10"/>
    </row>
    <row r="174" s="111" customFormat="true" ht="26.1" hidden="false" customHeight="true" outlineLevel="0" collapsed="false">
      <c r="A174" s="152"/>
      <c r="B174" s="152"/>
      <c r="C174" s="10"/>
      <c r="D174" s="10"/>
      <c r="E174" s="10"/>
      <c r="F174" s="10"/>
      <c r="G174" s="10"/>
      <c r="H174" s="10"/>
      <c r="I174" s="10"/>
      <c r="J174" s="10"/>
      <c r="K174" s="55"/>
      <c r="L174" s="55"/>
      <c r="M174" s="55"/>
      <c r="N174" s="55"/>
      <c r="O174" s="55"/>
      <c r="P174" s="55"/>
      <c r="Q174" s="55"/>
      <c r="R174" s="55"/>
    </row>
    <row r="175" s="55" customFormat="true" ht="26.1" hidden="false" customHeight="true" outlineLevel="0" collapsed="false">
      <c r="A175" s="152"/>
      <c r="B175" s="152"/>
      <c r="C175" s="10"/>
      <c r="D175" s="10"/>
      <c r="E175" s="10"/>
      <c r="F175" s="10"/>
      <c r="G175" s="10"/>
      <c r="H175" s="10"/>
      <c r="I175" s="10"/>
      <c r="J175" s="10"/>
    </row>
    <row r="176" s="55" customFormat="true" ht="26.1" hidden="false" customHeight="true" outlineLevel="0" collapsed="false">
      <c r="A176" s="152"/>
      <c r="B176" s="152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</row>
    <row r="177" s="55" customFormat="true" ht="26.1" hidden="false" customHeight="true" outlineLevel="0" collapsed="false">
      <c r="A177" s="152"/>
      <c r="B177" s="153"/>
      <c r="C177" s="10"/>
      <c r="D177" s="10"/>
      <c r="E177" s="10"/>
      <c r="F177" s="10"/>
      <c r="G177" s="10"/>
      <c r="H177" s="10"/>
      <c r="I177" s="10"/>
      <c r="J177" s="10"/>
    </row>
    <row r="178" s="10" customFormat="true" ht="26.1" hidden="false" customHeight="true" outlineLevel="0" collapsed="false">
      <c r="A178" s="152"/>
      <c r="B178" s="153"/>
      <c r="K178" s="55"/>
      <c r="L178" s="55"/>
      <c r="M178" s="55"/>
      <c r="N178" s="55"/>
      <c r="O178" s="55"/>
      <c r="P178" s="55"/>
      <c r="Q178" s="55"/>
      <c r="R178" s="55"/>
    </row>
    <row r="179" s="55" customFormat="true" ht="26.1" hidden="false" customHeight="true" outlineLevel="0" collapsed="false">
      <c r="A179" s="152"/>
      <c r="B179" s="153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</row>
    <row r="180" s="10" customFormat="true" ht="26.1" hidden="false" customHeight="true" outlineLevel="0" collapsed="false">
      <c r="A180" s="152"/>
      <c r="B180" s="152"/>
      <c r="K180" s="55"/>
      <c r="L180" s="55"/>
      <c r="M180" s="55"/>
      <c r="N180" s="55"/>
      <c r="O180" s="55"/>
      <c r="P180" s="55"/>
      <c r="Q180" s="55"/>
      <c r="R180" s="55"/>
    </row>
    <row r="181" s="10" customFormat="true" ht="31.5" hidden="false" customHeight="true" outlineLevel="0" collapsed="false">
      <c r="A181" s="152"/>
      <c r="B181" s="153"/>
      <c r="Q181" s="55"/>
      <c r="R181" s="55"/>
    </row>
    <row r="182" s="10" customFormat="true" ht="26.1" hidden="false" customHeight="true" outlineLevel="0" collapsed="false">
      <c r="A182" s="152"/>
      <c r="B182" s="153"/>
      <c r="Q182" s="111"/>
      <c r="R182" s="111"/>
    </row>
    <row r="183" s="55" customFormat="true" ht="26.1" hidden="false" customHeight="true" outlineLevel="0" collapsed="false">
      <c r="A183" s="152"/>
      <c r="B183" s="152"/>
      <c r="C183" s="10"/>
      <c r="D183" s="10"/>
      <c r="E183" s="10"/>
      <c r="F183" s="10"/>
      <c r="G183" s="10"/>
      <c r="H183" s="10"/>
      <c r="I183" s="10"/>
      <c r="J183" s="10"/>
    </row>
    <row r="184" s="10" customFormat="true" ht="26.1" hidden="false" customHeight="true" outlineLevel="0" collapsed="false">
      <c r="A184" s="152"/>
      <c r="B184" s="153"/>
      <c r="K184" s="55"/>
      <c r="L184" s="55"/>
      <c r="M184" s="55"/>
      <c r="N184" s="55"/>
      <c r="O184" s="55"/>
      <c r="P184" s="55"/>
      <c r="Q184" s="55"/>
      <c r="R184" s="55"/>
    </row>
    <row r="185" s="55" customFormat="true" ht="26.1" hidden="false" customHeight="true" outlineLevel="0" collapsed="false">
      <c r="A185" s="152"/>
      <c r="B185" s="152"/>
      <c r="C185" s="10"/>
      <c r="D185" s="10"/>
      <c r="E185" s="10"/>
      <c r="F185" s="10"/>
      <c r="G185" s="10"/>
      <c r="H185" s="10"/>
      <c r="I185" s="10"/>
      <c r="J185" s="10"/>
    </row>
    <row r="186" s="55" customFormat="true" ht="26.1" hidden="false" customHeight="true" outlineLevel="0" collapsed="false">
      <c r="A186" s="152"/>
      <c r="B186" s="152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</row>
    <row r="187" s="55" customFormat="true" ht="26.1" hidden="false" customHeight="true" outlineLevel="0" collapsed="false">
      <c r="A187" s="152"/>
      <c r="B187" s="153"/>
      <c r="C187" s="10"/>
      <c r="D187" s="10"/>
      <c r="E187" s="10"/>
      <c r="F187" s="10"/>
      <c r="G187" s="10"/>
      <c r="H187" s="10"/>
      <c r="I187" s="10"/>
      <c r="J187" s="10"/>
    </row>
    <row r="188" s="10" customFormat="true" ht="26.1" hidden="false" customHeight="true" outlineLevel="0" collapsed="false">
      <c r="A188" s="152"/>
      <c r="B188" s="153"/>
      <c r="K188" s="55"/>
      <c r="L188" s="55"/>
      <c r="M188" s="55"/>
      <c r="N188" s="55"/>
      <c r="O188" s="55"/>
      <c r="P188" s="55"/>
    </row>
    <row r="189" s="55" customFormat="true" ht="26.1" hidden="false" customHeight="true" outlineLevel="0" collapsed="false">
      <c r="A189" s="152"/>
      <c r="B189" s="153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</row>
    <row r="190" s="10" customFormat="true" ht="26.1" hidden="false" customHeight="true" outlineLevel="0" collapsed="false">
      <c r="A190" s="152"/>
      <c r="B190" s="152"/>
      <c r="K190" s="55"/>
      <c r="L190" s="55"/>
      <c r="M190" s="55"/>
      <c r="N190" s="55"/>
      <c r="O190" s="55"/>
      <c r="P190" s="55"/>
    </row>
    <row r="191" s="55" customFormat="true" ht="31.5" hidden="false" customHeight="true" outlineLevel="0" collapsed="false">
      <c r="A191" s="152"/>
      <c r="B191" s="153"/>
      <c r="C191" s="10"/>
      <c r="D191" s="10"/>
      <c r="E191" s="10"/>
      <c r="F191" s="10"/>
      <c r="G191" s="10"/>
      <c r="H191" s="10"/>
      <c r="I191" s="10"/>
      <c r="J191" s="10"/>
    </row>
    <row r="192" s="55" customFormat="true" ht="26.1" hidden="false" customHeight="true" outlineLevel="0" collapsed="false">
      <c r="A192" s="152"/>
      <c r="B192" s="153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</row>
    <row r="193" s="10" customFormat="true" ht="26.1" hidden="false" customHeight="true" outlineLevel="0" collapsed="false">
      <c r="A193" s="152"/>
      <c r="B193" s="152"/>
      <c r="K193" s="55"/>
      <c r="L193" s="55"/>
      <c r="M193" s="55"/>
      <c r="N193" s="55"/>
      <c r="O193" s="55"/>
      <c r="P193" s="55"/>
      <c r="Q193" s="55"/>
      <c r="R193" s="55"/>
    </row>
    <row r="194" s="10" customFormat="true" ht="26.1" hidden="false" customHeight="true" outlineLevel="0" collapsed="false">
      <c r="A194" s="161"/>
      <c r="B194" s="162"/>
      <c r="Q194" s="55"/>
      <c r="R194" s="55"/>
    </row>
    <row r="195" s="10" customFormat="true" ht="26.1" hidden="false" customHeight="true" outlineLevel="0" collapsed="false">
      <c r="A195" s="152"/>
      <c r="B195" s="153"/>
      <c r="K195" s="55"/>
      <c r="L195" s="55"/>
      <c r="M195" s="55"/>
      <c r="N195" s="55"/>
      <c r="O195" s="55"/>
      <c r="P195" s="55"/>
      <c r="Q195" s="55"/>
      <c r="R195" s="55"/>
    </row>
    <row r="196" s="55" customFormat="true" ht="26.1" hidden="false" customHeight="true" outlineLevel="0" collapsed="false">
      <c r="A196" s="152"/>
      <c r="B196" s="152"/>
      <c r="C196" s="10"/>
      <c r="D196" s="10"/>
      <c r="E196" s="10"/>
      <c r="F196" s="10"/>
      <c r="G196" s="10"/>
      <c r="H196" s="10"/>
      <c r="I196" s="10"/>
      <c r="J196" s="10"/>
      <c r="Q196" s="10"/>
      <c r="R196" s="10"/>
    </row>
    <row r="197" s="10" customFormat="true" ht="26.1" hidden="false" customHeight="true" outlineLevel="0" collapsed="false">
      <c r="A197" s="152"/>
      <c r="B197" s="153"/>
      <c r="K197" s="55"/>
      <c r="L197" s="55"/>
      <c r="M197" s="55"/>
      <c r="N197" s="55"/>
      <c r="O197" s="55"/>
      <c r="P197" s="55"/>
      <c r="Q197" s="55"/>
      <c r="R197" s="55"/>
    </row>
    <row r="198" s="55" customFormat="true" ht="26.1" hidden="false" customHeight="true" outlineLevel="0" collapsed="false">
      <c r="A198" s="152"/>
      <c r="B198" s="152"/>
      <c r="C198" s="10"/>
      <c r="D198" s="10"/>
      <c r="E198" s="10"/>
      <c r="F198" s="10"/>
      <c r="G198" s="10"/>
      <c r="H198" s="10"/>
      <c r="I198" s="10"/>
      <c r="J198" s="10"/>
      <c r="Q198" s="10"/>
      <c r="R198" s="10"/>
    </row>
    <row r="199" s="55" customFormat="true" ht="26.1" hidden="false" customHeight="true" outlineLevel="0" collapsed="false">
      <c r="A199" s="152"/>
      <c r="B199" s="153"/>
      <c r="C199" s="10"/>
      <c r="D199" s="10"/>
      <c r="E199" s="10"/>
      <c r="F199" s="10"/>
      <c r="G199" s="10"/>
      <c r="H199" s="10"/>
      <c r="I199" s="10"/>
      <c r="J199" s="10"/>
    </row>
    <row r="200" s="10" customFormat="true" ht="26.1" hidden="false" customHeight="true" outlineLevel="0" collapsed="false">
      <c r="A200" s="152"/>
      <c r="B200" s="153"/>
      <c r="Q200" s="55"/>
      <c r="R200" s="55"/>
    </row>
    <row r="201" s="55" customFormat="true" ht="26.1" hidden="false" customHeight="true" outlineLevel="0" collapsed="false">
      <c r="A201" s="152"/>
      <c r="B201" s="153"/>
      <c r="C201" s="10"/>
      <c r="D201" s="10"/>
      <c r="E201" s="10"/>
      <c r="F201" s="10"/>
      <c r="G201" s="10"/>
      <c r="H201" s="10"/>
      <c r="I201" s="10"/>
      <c r="J201" s="10"/>
      <c r="Q201" s="10"/>
      <c r="R201" s="10"/>
    </row>
    <row r="202" s="55" customFormat="true" ht="26.1" hidden="false" customHeight="true" outlineLevel="0" collapsed="false">
      <c r="A202" s="152"/>
      <c r="B202" s="153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</row>
    <row r="203" s="10" customFormat="true" ht="26.1" hidden="false" customHeight="true" outlineLevel="0" collapsed="false">
      <c r="A203" s="152"/>
      <c r="B203" s="153"/>
      <c r="K203" s="55"/>
      <c r="L203" s="55"/>
      <c r="M203" s="55"/>
      <c r="N203" s="55"/>
      <c r="O203" s="55"/>
      <c r="P203" s="55"/>
    </row>
    <row r="204" s="55" customFormat="true" ht="26.1" hidden="false" customHeight="true" outlineLevel="0" collapsed="false">
      <c r="A204" s="152"/>
      <c r="B204" s="152"/>
      <c r="C204" s="10"/>
      <c r="D204" s="10"/>
      <c r="E204" s="10"/>
      <c r="F204" s="10"/>
      <c r="G204" s="10"/>
      <c r="H204" s="10"/>
      <c r="I204" s="10"/>
      <c r="J204" s="10"/>
    </row>
    <row r="205" s="55" customFormat="true" ht="26.1" hidden="false" customHeight="true" outlineLevel="0" collapsed="false">
      <c r="A205" s="152"/>
      <c r="B205" s="153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</row>
    <row r="206" s="10" customFormat="true" ht="26.1" hidden="false" customHeight="true" outlineLevel="0" collapsed="false">
      <c r="A206" s="152"/>
      <c r="B206" s="152"/>
      <c r="Q206" s="55"/>
      <c r="R206" s="55"/>
    </row>
    <row r="207" s="55" customFormat="true" ht="26.1" hidden="false" customHeight="true" outlineLevel="0" collapsed="false">
      <c r="A207" s="152"/>
      <c r="B207" s="153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</row>
    <row r="208" s="55" customFormat="true" ht="26.1" hidden="false" customHeight="true" outlineLevel="0" collapsed="false">
      <c r="A208" s="152"/>
      <c r="B208" s="153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</row>
    <row r="209" s="10" customFormat="true" ht="26.1" hidden="false" customHeight="true" outlineLevel="0" collapsed="false">
      <c r="A209" s="152"/>
      <c r="B209" s="152"/>
      <c r="Q209" s="55"/>
      <c r="R209" s="55"/>
    </row>
    <row r="210" s="55" customFormat="true" ht="26.1" hidden="false" customHeight="true" outlineLevel="0" collapsed="false">
      <c r="A210" s="152"/>
      <c r="B210" s="152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</row>
    <row r="211" s="55" customFormat="true" ht="26.1" hidden="false" customHeight="true" outlineLevel="0" collapsed="false">
      <c r="A211" s="152"/>
      <c r="B211" s="152"/>
      <c r="C211" s="10"/>
      <c r="D211" s="10"/>
      <c r="E211" s="10"/>
      <c r="F211" s="10"/>
      <c r="G211" s="10"/>
      <c r="H211" s="10"/>
      <c r="I211" s="10"/>
      <c r="J211" s="10"/>
      <c r="Q211" s="10"/>
      <c r="R211" s="10"/>
    </row>
    <row r="212" s="55" customFormat="true" ht="33.75" hidden="false" customHeight="true" outlineLevel="0" collapsed="false">
      <c r="A212" s="152"/>
      <c r="B212" s="152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</row>
    <row r="213" s="55" customFormat="true" ht="33.75" hidden="false" customHeight="true" outlineLevel="0" collapsed="false">
      <c r="A213" s="152"/>
      <c r="B213" s="152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</row>
    <row r="214" s="10" customFormat="true" ht="26.1" hidden="false" customHeight="true" outlineLevel="0" collapsed="false">
      <c r="A214" s="152"/>
      <c r="B214" s="152"/>
      <c r="K214" s="55"/>
      <c r="L214" s="55"/>
      <c r="M214" s="55"/>
      <c r="N214" s="55"/>
      <c r="O214" s="55"/>
      <c r="P214" s="55"/>
    </row>
    <row r="215" s="55" customFormat="true" ht="26.1" hidden="false" customHeight="true" outlineLevel="0" collapsed="false">
      <c r="A215" s="152"/>
      <c r="B215" s="153"/>
      <c r="C215" s="10"/>
      <c r="D215" s="10"/>
      <c r="E215" s="10"/>
      <c r="F215" s="10"/>
      <c r="G215" s="10"/>
      <c r="H215" s="10"/>
      <c r="I215" s="10"/>
      <c r="J215" s="10"/>
    </row>
    <row r="216" s="160" customFormat="true" ht="26.1" hidden="false" customHeight="true" outlineLevel="0" collapsed="false">
      <c r="A216" s="152"/>
      <c r="B216" s="152"/>
      <c r="C216" s="10"/>
      <c r="D216" s="10"/>
      <c r="E216" s="10"/>
      <c r="F216" s="10"/>
      <c r="G216" s="10"/>
      <c r="H216" s="10"/>
      <c r="I216" s="10"/>
      <c r="J216" s="10"/>
      <c r="K216" s="55"/>
      <c r="L216" s="55"/>
      <c r="M216" s="55"/>
      <c r="N216" s="55"/>
      <c r="O216" s="55"/>
      <c r="P216" s="55"/>
      <c r="Q216" s="55"/>
      <c r="R216" s="55"/>
    </row>
    <row r="217" s="55" customFormat="true" ht="33.75" hidden="false" customHeight="true" outlineLevel="0" collapsed="false">
      <c r="A217" s="152"/>
      <c r="B217" s="152"/>
      <c r="C217" s="10"/>
      <c r="D217" s="10"/>
      <c r="E217" s="10"/>
      <c r="F217" s="10"/>
      <c r="G217" s="10"/>
      <c r="H217" s="10"/>
      <c r="I217" s="10"/>
      <c r="J217" s="10"/>
      <c r="Q217" s="10"/>
      <c r="R217" s="10"/>
    </row>
    <row r="218" s="10" customFormat="true" ht="29.25" hidden="false" customHeight="true" outlineLevel="0" collapsed="false">
      <c r="A218" s="152"/>
      <c r="B218" s="153"/>
      <c r="K218" s="55"/>
      <c r="L218" s="55"/>
      <c r="M218" s="55"/>
      <c r="N218" s="55"/>
      <c r="O218" s="55"/>
      <c r="P218" s="55"/>
      <c r="Q218" s="55"/>
      <c r="R218" s="55"/>
    </row>
    <row r="219" s="55" customFormat="true" ht="43.5" hidden="false" customHeight="true" outlineLevel="0" collapsed="false">
      <c r="A219" s="152"/>
      <c r="B219" s="153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</row>
    <row r="220" s="10" customFormat="true" ht="26.1" hidden="false" customHeight="true" outlineLevel="0" collapsed="false">
      <c r="A220" s="152"/>
      <c r="B220" s="153"/>
      <c r="K220" s="165" t="e">
        <f aca="false">#REF!</f>
        <v>#REF!</v>
      </c>
      <c r="L220" s="55"/>
      <c r="M220" s="55"/>
      <c r="N220" s="55"/>
      <c r="O220" s="55"/>
      <c r="P220" s="55"/>
      <c r="Q220" s="55"/>
      <c r="R220" s="55"/>
    </row>
    <row r="221" s="10" customFormat="true" ht="26.1" hidden="false" customHeight="true" outlineLevel="0" collapsed="false">
      <c r="A221" s="152"/>
      <c r="B221" s="153"/>
      <c r="K221" s="55"/>
      <c r="L221" s="55"/>
      <c r="M221" s="55"/>
      <c r="N221" s="55"/>
      <c r="O221" s="55"/>
      <c r="P221" s="55"/>
      <c r="Q221" s="55"/>
      <c r="R221" s="55"/>
    </row>
    <row r="222" s="10" customFormat="true" ht="26.1" hidden="false" customHeight="true" outlineLevel="0" collapsed="false">
      <c r="A222" s="152"/>
      <c r="B222" s="153"/>
      <c r="K222" s="111"/>
      <c r="L222" s="111"/>
      <c r="M222" s="111"/>
      <c r="N222" s="111"/>
      <c r="O222" s="111"/>
      <c r="P222" s="111"/>
    </row>
    <row r="223" s="10" customFormat="true" ht="26.1" hidden="false" customHeight="true" outlineLevel="0" collapsed="false">
      <c r="A223" s="152"/>
      <c r="B223" s="152"/>
      <c r="K223" s="55"/>
      <c r="L223" s="55"/>
      <c r="M223" s="55"/>
      <c r="N223" s="55"/>
      <c r="O223" s="55"/>
      <c r="P223" s="55"/>
      <c r="Q223" s="55"/>
      <c r="R223" s="55"/>
    </row>
    <row r="224" s="10" customFormat="true" ht="26.1" hidden="false" customHeight="true" outlineLevel="0" collapsed="false">
      <c r="A224" s="152"/>
      <c r="B224" s="153"/>
      <c r="K224" s="55"/>
      <c r="L224" s="55"/>
      <c r="M224" s="55"/>
      <c r="N224" s="55"/>
      <c r="O224" s="55"/>
      <c r="P224" s="55"/>
      <c r="Q224" s="160"/>
      <c r="R224" s="160"/>
    </row>
    <row r="225" s="10" customFormat="true" ht="26.1" hidden="false" customHeight="true" outlineLevel="0" collapsed="false">
      <c r="A225" s="152"/>
      <c r="B225" s="153"/>
      <c r="K225" s="55"/>
      <c r="L225" s="55"/>
      <c r="M225" s="55"/>
      <c r="N225" s="55"/>
      <c r="O225" s="55"/>
      <c r="P225" s="55"/>
      <c r="Q225" s="55"/>
      <c r="R225" s="55"/>
    </row>
    <row r="226" s="55" customFormat="true" ht="26.1" hidden="false" customHeight="true" outlineLevel="0" collapsed="false">
      <c r="A226" s="158"/>
      <c r="B226" s="158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</row>
    <row r="227" s="55" customFormat="true" ht="26.1" hidden="false" customHeight="true" outlineLevel="0" collapsed="false">
      <c r="A227" s="152"/>
      <c r="B227" s="153"/>
      <c r="C227" s="10"/>
      <c r="D227" s="10"/>
      <c r="E227" s="10"/>
      <c r="F227" s="10"/>
      <c r="G227" s="10"/>
      <c r="H227" s="10"/>
      <c r="I227" s="10"/>
      <c r="J227" s="10"/>
    </row>
    <row r="228" s="55" customFormat="true" ht="26.1" hidden="false" customHeight="true" outlineLevel="0" collapsed="false">
      <c r="A228" s="152"/>
      <c r="B228" s="153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</row>
    <row r="229" s="58" customFormat="true" ht="26.1" hidden="false" customHeight="true" outlineLevel="0" collapsed="false">
      <c r="A229" s="152"/>
      <c r="B229" s="153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</row>
    <row r="230" s="55" customFormat="true" ht="26.1" hidden="false" customHeight="true" outlineLevel="0" collapsed="false">
      <c r="A230" s="152"/>
      <c r="B230" s="152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</row>
    <row r="231" s="10" customFormat="true" ht="26.1" hidden="false" customHeight="true" outlineLevel="0" collapsed="false">
      <c r="A231" s="152"/>
      <c r="B231" s="153"/>
      <c r="K231" s="55"/>
      <c r="L231" s="55"/>
      <c r="M231" s="55"/>
      <c r="N231" s="55"/>
      <c r="O231" s="55"/>
      <c r="P231" s="55"/>
    </row>
    <row r="232" s="55" customFormat="true" ht="26.1" hidden="false" customHeight="true" outlineLevel="0" collapsed="false">
      <c r="A232" s="152"/>
      <c r="B232" s="152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</row>
    <row r="233" s="55" customFormat="true" ht="26.1" hidden="false" customHeight="true" outlineLevel="0" collapsed="false">
      <c r="A233" s="152"/>
      <c r="B233" s="152"/>
      <c r="C233" s="10"/>
      <c r="D233" s="10"/>
      <c r="E233" s="10"/>
      <c r="F233" s="10"/>
      <c r="G233" s="10"/>
      <c r="H233" s="10"/>
      <c r="I233" s="10"/>
      <c r="J233" s="10"/>
      <c r="Q233" s="10"/>
      <c r="R233" s="10"/>
    </row>
    <row r="234" s="10" customFormat="true" ht="26.1" hidden="false" customHeight="true" outlineLevel="0" collapsed="false">
      <c r="A234" s="175"/>
      <c r="B234" s="175"/>
      <c r="K234" s="55"/>
      <c r="L234" s="55"/>
      <c r="M234" s="55"/>
      <c r="N234" s="55"/>
      <c r="O234" s="55"/>
      <c r="P234" s="55"/>
      <c r="Q234" s="55"/>
      <c r="R234" s="55"/>
    </row>
    <row r="235" s="55" customFormat="true" ht="26.1" hidden="false" customHeight="true" outlineLevel="0" collapsed="false">
      <c r="A235" s="175"/>
      <c r="B235" s="176"/>
      <c r="C235" s="10"/>
      <c r="D235" s="10"/>
      <c r="E235" s="10"/>
      <c r="F235" s="10"/>
      <c r="G235" s="10"/>
      <c r="H235" s="10"/>
      <c r="I235" s="10"/>
      <c r="J235" s="10"/>
    </row>
    <row r="236" s="55" customFormat="true" ht="26.1" hidden="false" customHeight="true" outlineLevel="0" collapsed="false">
      <c r="A236" s="175"/>
      <c r="B236" s="175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</row>
    <row r="237" s="55" customFormat="true" ht="26.1" hidden="false" customHeight="true" outlineLevel="0" collapsed="false">
      <c r="A237" s="175"/>
      <c r="B237" s="176"/>
      <c r="C237" s="10"/>
      <c r="D237" s="10"/>
      <c r="E237" s="10"/>
      <c r="F237" s="10"/>
      <c r="G237" s="10"/>
      <c r="H237" s="10"/>
      <c r="I237" s="10"/>
      <c r="J237" s="10"/>
      <c r="Q237" s="58"/>
      <c r="R237" s="58"/>
    </row>
    <row r="238" s="55" customFormat="true" ht="26.1" hidden="false" customHeight="true" outlineLevel="0" collapsed="false">
      <c r="A238" s="175"/>
      <c r="B238" s="176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</row>
    <row r="239" s="55" customFormat="true" ht="26.1" hidden="false" customHeight="true" outlineLevel="0" collapsed="false">
      <c r="A239" s="175"/>
      <c r="B239" s="176"/>
      <c r="C239" s="10"/>
      <c r="D239" s="10"/>
      <c r="E239" s="10"/>
      <c r="F239" s="10"/>
      <c r="G239" s="10"/>
      <c r="H239" s="10"/>
      <c r="I239" s="10"/>
      <c r="J239" s="10"/>
      <c r="Q239" s="10"/>
      <c r="R239" s="10"/>
    </row>
    <row r="240" s="10" customFormat="true" ht="26.1" hidden="false" customHeight="true" outlineLevel="0" collapsed="false">
      <c r="A240" s="175"/>
      <c r="B240" s="175"/>
      <c r="K240" s="55"/>
      <c r="L240" s="55"/>
      <c r="M240" s="55"/>
      <c r="N240" s="55"/>
      <c r="O240" s="55"/>
      <c r="P240" s="55"/>
      <c r="Q240" s="55"/>
      <c r="R240" s="55"/>
    </row>
    <row r="241" s="10" customFormat="true" ht="29.25" hidden="false" customHeight="true" outlineLevel="0" collapsed="false">
      <c r="A241" s="175"/>
      <c r="B241" s="176"/>
      <c r="Q241" s="55"/>
      <c r="R241" s="55"/>
    </row>
    <row r="242" s="55" customFormat="true" ht="26.1" hidden="false" customHeight="true" outlineLevel="0" collapsed="false">
      <c r="A242" s="175"/>
      <c r="B242" s="175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</row>
    <row r="243" s="10" customFormat="true" ht="26.1" hidden="false" customHeight="true" outlineLevel="0" collapsed="false">
      <c r="A243" s="175"/>
      <c r="B243" s="176"/>
      <c r="Q243" s="55"/>
      <c r="R243" s="55"/>
    </row>
    <row r="244" s="55" customFormat="true" ht="26.1" hidden="false" customHeight="true" outlineLevel="0" collapsed="false">
      <c r="A244" s="175"/>
      <c r="B244" s="176"/>
      <c r="C244" s="10"/>
      <c r="D244" s="10"/>
      <c r="E244" s="10"/>
      <c r="F244" s="10"/>
      <c r="G244" s="10"/>
      <c r="H244" s="10"/>
      <c r="I244" s="10"/>
      <c r="J244" s="10"/>
    </row>
    <row r="245" s="55" customFormat="true" ht="26.1" hidden="false" customHeight="true" outlineLevel="0" collapsed="false">
      <c r="A245" s="175"/>
      <c r="B245" s="175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</row>
    <row r="246" s="10" customFormat="true" ht="26.1" hidden="false" customHeight="true" outlineLevel="0" collapsed="false">
      <c r="A246" s="175"/>
      <c r="B246" s="175"/>
      <c r="K246" s="55"/>
      <c r="L246" s="55"/>
      <c r="M246" s="55"/>
      <c r="N246" s="55"/>
      <c r="O246" s="55"/>
      <c r="P246" s="55"/>
      <c r="Q246" s="55"/>
      <c r="R246" s="55"/>
    </row>
    <row r="247" s="10" customFormat="true" ht="26.1" hidden="false" customHeight="true" outlineLevel="0" collapsed="false">
      <c r="A247" s="175"/>
      <c r="B247" s="175"/>
      <c r="K247" s="55"/>
      <c r="L247" s="55"/>
      <c r="M247" s="55"/>
      <c r="N247" s="55"/>
      <c r="O247" s="55"/>
      <c r="P247" s="55"/>
      <c r="Q247" s="55"/>
      <c r="R247" s="55"/>
    </row>
    <row r="248" s="55" customFormat="true" ht="26.1" hidden="false" customHeight="true" outlineLevel="0" collapsed="false">
      <c r="A248" s="175"/>
      <c r="B248" s="176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</row>
    <row r="249" s="55" customFormat="true" ht="30.75" hidden="false" customHeight="true" outlineLevel="0" collapsed="false">
      <c r="A249" s="175"/>
      <c r="B249" s="175"/>
      <c r="C249" s="10"/>
      <c r="D249" s="10"/>
      <c r="E249" s="10"/>
      <c r="F249" s="10"/>
      <c r="G249" s="10"/>
      <c r="H249" s="10"/>
      <c r="I249" s="10"/>
      <c r="J249" s="10"/>
      <c r="Q249" s="10"/>
      <c r="R249" s="10"/>
    </row>
    <row r="250" s="55" customFormat="true" ht="26.1" hidden="false" customHeight="true" outlineLevel="0" collapsed="false">
      <c r="A250" s="177"/>
      <c r="B250" s="178"/>
      <c r="C250" s="10"/>
      <c r="D250" s="10"/>
      <c r="E250" s="10"/>
      <c r="F250" s="10"/>
      <c r="G250" s="10"/>
      <c r="H250" s="10"/>
      <c r="I250" s="10"/>
      <c r="J250" s="10"/>
    </row>
    <row r="251" s="10" customFormat="true" ht="26.1" hidden="false" customHeight="true" outlineLevel="0" collapsed="false">
      <c r="A251" s="179"/>
      <c r="B251" s="180"/>
    </row>
    <row r="252" s="55" customFormat="true" ht="26.1" hidden="false" customHeight="true" outlineLevel="0" collapsed="false">
      <c r="A252" s="179"/>
      <c r="B252" s="179"/>
      <c r="C252" s="10"/>
      <c r="D252" s="10"/>
      <c r="E252" s="10"/>
      <c r="F252" s="10"/>
      <c r="G252" s="10"/>
      <c r="H252" s="10"/>
      <c r="I252" s="10"/>
      <c r="J252" s="10"/>
    </row>
    <row r="253" s="10" customFormat="true" ht="26.1" hidden="false" customHeight="true" outlineLevel="0" collapsed="false">
      <c r="A253" s="175"/>
      <c r="B253" s="176"/>
      <c r="K253" s="55"/>
      <c r="L253" s="55"/>
      <c r="M253" s="55"/>
      <c r="N253" s="55"/>
      <c r="O253" s="55"/>
      <c r="P253" s="55"/>
      <c r="Q253" s="55"/>
      <c r="R253" s="55"/>
    </row>
    <row r="254" s="55" customFormat="true" ht="26.1" hidden="false" customHeight="true" outlineLevel="0" collapsed="false">
      <c r="A254" s="175"/>
      <c r="B254" s="176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</row>
    <row r="255" s="10" customFormat="true" ht="26.1" hidden="false" customHeight="true" outlineLevel="0" collapsed="false">
      <c r="A255" s="175"/>
      <c r="B255" s="175"/>
      <c r="K255" s="55"/>
      <c r="L255" s="55"/>
      <c r="M255" s="55"/>
      <c r="N255" s="55"/>
      <c r="O255" s="55"/>
      <c r="P255" s="55"/>
    </row>
    <row r="256" s="10" customFormat="true" ht="26.1" hidden="false" customHeight="true" outlineLevel="0" collapsed="false">
      <c r="A256" s="181"/>
      <c r="B256" s="182"/>
      <c r="K256" s="55"/>
      <c r="L256" s="55"/>
      <c r="M256" s="55"/>
      <c r="N256" s="55"/>
      <c r="O256" s="55"/>
      <c r="P256" s="55"/>
      <c r="Q256" s="55"/>
      <c r="R256" s="55"/>
    </row>
    <row r="257" s="10" customFormat="true" ht="26.1" hidden="false" customHeight="true" outlineLevel="0" collapsed="false">
      <c r="A257" s="170"/>
      <c r="B257" s="171"/>
      <c r="Q257" s="55"/>
      <c r="R257" s="55"/>
    </row>
    <row r="258" s="55" customFormat="true" ht="26.1" hidden="false" customHeight="true" outlineLevel="0" collapsed="false">
      <c r="A258" s="170"/>
      <c r="B258" s="170"/>
      <c r="C258" s="10"/>
      <c r="D258" s="10"/>
      <c r="E258" s="10"/>
      <c r="F258" s="10"/>
      <c r="G258" s="10"/>
      <c r="H258" s="10"/>
      <c r="I258" s="10"/>
      <c r="J258" s="10"/>
    </row>
    <row r="259" s="10" customFormat="true" ht="26.1" hidden="false" customHeight="true" outlineLevel="0" collapsed="false">
      <c r="A259" s="183"/>
      <c r="B259" s="184"/>
      <c r="K259" s="55"/>
      <c r="L259" s="55"/>
      <c r="M259" s="55"/>
      <c r="N259" s="55"/>
      <c r="O259" s="55"/>
      <c r="P259" s="55"/>
    </row>
    <row r="260" s="55" customFormat="true" ht="26.1" hidden="false" customHeight="true" outlineLevel="0" collapsed="false">
      <c r="A260" s="173"/>
      <c r="B260" s="174"/>
      <c r="C260" s="10"/>
      <c r="D260" s="10"/>
      <c r="E260" s="10"/>
      <c r="F260" s="10"/>
      <c r="G260" s="10"/>
      <c r="H260" s="10"/>
      <c r="I260" s="10"/>
      <c r="J260" s="10"/>
    </row>
    <row r="261" s="55" customFormat="true" ht="40.5" hidden="false" customHeight="true" outlineLevel="0" collapsed="false">
      <c r="A261" s="173"/>
      <c r="B261" s="173"/>
      <c r="C261" s="10"/>
      <c r="D261" s="10"/>
      <c r="E261" s="10"/>
      <c r="F261" s="10"/>
      <c r="G261" s="10"/>
      <c r="H261" s="10"/>
      <c r="I261" s="10"/>
      <c r="J261" s="10"/>
      <c r="Q261" s="10"/>
      <c r="R261" s="10"/>
    </row>
    <row r="262" s="10" customFormat="true" ht="40.5" hidden="false" customHeight="true" outlineLevel="0" collapsed="false">
      <c r="A262" s="161"/>
      <c r="B262" s="162"/>
      <c r="Q262" s="55"/>
      <c r="R262" s="55"/>
    </row>
    <row r="263" s="55" customFormat="true" ht="26.1" hidden="false" customHeight="true" outlineLevel="0" collapsed="false">
      <c r="A263" s="152"/>
      <c r="B263" s="153"/>
      <c r="C263" s="10"/>
      <c r="D263" s="10"/>
      <c r="E263" s="10"/>
      <c r="F263" s="10"/>
      <c r="G263" s="10"/>
      <c r="H263" s="10"/>
      <c r="I263" s="10"/>
      <c r="J263" s="10"/>
      <c r="Q263" s="10"/>
      <c r="R263" s="10"/>
    </row>
    <row r="264" s="55" customFormat="true" ht="26.1" hidden="false" customHeight="true" outlineLevel="0" collapsed="false">
      <c r="A264" s="152"/>
      <c r="B264" s="153"/>
      <c r="C264" s="10"/>
      <c r="D264" s="10"/>
      <c r="E264" s="10"/>
      <c r="F264" s="10"/>
      <c r="G264" s="10"/>
      <c r="H264" s="10"/>
      <c r="I264" s="10"/>
      <c r="J264" s="10"/>
      <c r="K264" s="160"/>
      <c r="L264" s="160"/>
      <c r="M264" s="160"/>
      <c r="N264" s="160"/>
      <c r="O264" s="160"/>
      <c r="P264" s="160"/>
      <c r="Q264" s="10"/>
      <c r="R264" s="10"/>
    </row>
    <row r="265" s="55" customFormat="true" ht="26.1" hidden="false" customHeight="true" outlineLevel="0" collapsed="false">
      <c r="A265" s="152"/>
      <c r="B265" s="153"/>
      <c r="C265" s="10"/>
      <c r="D265" s="10"/>
      <c r="E265" s="10"/>
      <c r="F265" s="10"/>
      <c r="G265" s="10"/>
      <c r="H265" s="10"/>
      <c r="I265" s="10"/>
      <c r="J265" s="10"/>
      <c r="Q265" s="10"/>
      <c r="R265" s="10"/>
    </row>
    <row r="266" s="10" customFormat="true" ht="26.1" hidden="false" customHeight="true" outlineLevel="0" collapsed="false">
      <c r="A266" s="152"/>
      <c r="B266" s="152"/>
      <c r="Q266" s="55"/>
      <c r="R266" s="55"/>
    </row>
    <row r="267" s="10" customFormat="true" ht="33.75" hidden="false" customHeight="true" outlineLevel="0" collapsed="false">
      <c r="A267" s="152"/>
      <c r="B267" s="153"/>
      <c r="K267" s="55"/>
      <c r="L267" s="55"/>
      <c r="M267" s="55"/>
      <c r="N267" s="55"/>
      <c r="O267" s="55"/>
      <c r="P267" s="55"/>
    </row>
    <row r="268" s="10" customFormat="true" ht="33.75" hidden="false" customHeight="true" outlineLevel="0" collapsed="false">
      <c r="A268" s="161"/>
      <c r="B268" s="161"/>
      <c r="Q268" s="55"/>
      <c r="R268" s="55"/>
    </row>
    <row r="269" s="55" customFormat="true" ht="33.75" hidden="false" customHeight="true" outlineLevel="0" collapsed="false">
      <c r="A269" s="152"/>
      <c r="B269" s="153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</row>
    <row r="270" s="55" customFormat="true" ht="26.1" hidden="false" customHeight="true" outlineLevel="0" collapsed="false">
      <c r="A270" s="152"/>
      <c r="B270" s="152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</row>
    <row r="271" s="55" customFormat="true" ht="26.1" hidden="false" customHeight="true" outlineLevel="0" collapsed="false">
      <c r="A271" s="152"/>
      <c r="B271" s="153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</row>
    <row r="272" s="55" customFormat="true" ht="26.1" hidden="false" customHeight="true" outlineLevel="0" collapsed="false">
      <c r="A272" s="152"/>
      <c r="B272" s="152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</row>
    <row r="273" s="55" customFormat="true" ht="26.1" hidden="false" customHeight="true" outlineLevel="0" collapsed="false">
      <c r="A273" s="152"/>
      <c r="B273" s="152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</row>
    <row r="274" s="55" customFormat="true" ht="26.1" hidden="false" customHeight="true" outlineLevel="0" collapsed="false">
      <c r="A274" s="152"/>
      <c r="B274" s="152"/>
      <c r="C274" s="10"/>
      <c r="D274" s="10"/>
      <c r="E274" s="10"/>
      <c r="F274" s="10"/>
      <c r="G274" s="10"/>
      <c r="H274" s="10"/>
      <c r="I274" s="10"/>
      <c r="J274" s="10"/>
      <c r="Q274" s="10"/>
      <c r="R274" s="10"/>
    </row>
    <row r="275" s="55" customFormat="true" ht="26.1" hidden="false" customHeight="true" outlineLevel="0" collapsed="false">
      <c r="A275" s="152"/>
      <c r="B275" s="152"/>
      <c r="C275" s="10"/>
      <c r="D275" s="10"/>
      <c r="E275" s="10"/>
      <c r="F275" s="10"/>
      <c r="G275" s="10"/>
      <c r="H275" s="10"/>
      <c r="I275" s="10"/>
      <c r="J275" s="10"/>
      <c r="Q275" s="10"/>
      <c r="R275" s="10"/>
    </row>
    <row r="276" s="55" customFormat="true" ht="26.1" hidden="false" customHeight="true" outlineLevel="0" collapsed="false">
      <c r="A276" s="152"/>
      <c r="B276" s="152"/>
      <c r="C276" s="10"/>
      <c r="D276" s="10"/>
      <c r="E276" s="10"/>
      <c r="F276" s="10"/>
      <c r="G276" s="10"/>
      <c r="H276" s="10"/>
      <c r="I276" s="10"/>
      <c r="J276" s="10"/>
      <c r="Q276" s="10"/>
      <c r="R276" s="10"/>
    </row>
    <row r="277" s="10" customFormat="true" ht="26.1" hidden="false" customHeight="true" outlineLevel="0" collapsed="false">
      <c r="A277" s="152"/>
      <c r="B277" s="152"/>
      <c r="K277" s="58"/>
      <c r="L277" s="58"/>
      <c r="M277" s="58"/>
      <c r="N277" s="58"/>
      <c r="O277" s="58"/>
      <c r="P277" s="58"/>
      <c r="Q277" s="55"/>
      <c r="R277" s="55"/>
    </row>
    <row r="278" s="10" customFormat="true" ht="28.5" hidden="false" customHeight="true" outlineLevel="0" collapsed="false">
      <c r="A278" s="152"/>
      <c r="B278" s="153"/>
      <c r="K278" s="55"/>
      <c r="L278" s="55"/>
      <c r="M278" s="55"/>
      <c r="N278" s="55"/>
      <c r="O278" s="55"/>
      <c r="P278" s="55"/>
      <c r="Q278" s="55"/>
      <c r="R278" s="55"/>
    </row>
    <row r="279" s="10" customFormat="true" ht="32.25" hidden="false" customHeight="true" outlineLevel="0" collapsed="false">
      <c r="A279" s="152"/>
      <c r="B279" s="153"/>
      <c r="Q279" s="55"/>
      <c r="R279" s="55"/>
    </row>
    <row r="280" s="55" customFormat="true" ht="26.1" hidden="false" customHeight="true" outlineLevel="0" collapsed="false">
      <c r="A280" s="161"/>
      <c r="B280" s="162"/>
      <c r="C280" s="10"/>
      <c r="D280" s="10"/>
      <c r="E280" s="10"/>
      <c r="F280" s="10"/>
      <c r="G280" s="10"/>
      <c r="H280" s="10"/>
      <c r="I280" s="10"/>
      <c r="J280" s="10"/>
    </row>
    <row r="281" s="55" customFormat="true" ht="26.1" hidden="false" customHeight="true" outlineLevel="0" collapsed="false">
      <c r="A281" s="161"/>
      <c r="B281" s="162"/>
      <c r="C281" s="10"/>
      <c r="D281" s="10"/>
      <c r="E281" s="10"/>
      <c r="F281" s="10"/>
      <c r="G281" s="10"/>
      <c r="H281" s="10"/>
      <c r="I281" s="10"/>
      <c r="J281" s="10"/>
    </row>
    <row r="282" s="10" customFormat="true" ht="26.1" hidden="false" customHeight="true" outlineLevel="0" collapsed="false">
      <c r="A282" s="161"/>
      <c r="B282" s="162"/>
      <c r="Q282" s="55"/>
      <c r="R282" s="55"/>
    </row>
    <row r="283" s="55" customFormat="true" ht="26.1" hidden="false" customHeight="true" outlineLevel="0" collapsed="false">
      <c r="A283" s="161"/>
      <c r="B283" s="161"/>
      <c r="C283" s="10"/>
      <c r="D283" s="10"/>
      <c r="E283" s="10"/>
      <c r="F283" s="10"/>
      <c r="G283" s="10"/>
      <c r="H283" s="10"/>
      <c r="I283" s="10"/>
      <c r="J283" s="10"/>
    </row>
    <row r="284" s="10" customFormat="true" ht="26.1" hidden="false" customHeight="true" outlineLevel="0" collapsed="false">
      <c r="A284" s="161"/>
      <c r="B284" s="162"/>
      <c r="K284" s="55"/>
      <c r="L284" s="55"/>
      <c r="M284" s="55"/>
      <c r="N284" s="55"/>
      <c r="O284" s="55"/>
      <c r="P284" s="55"/>
      <c r="Q284" s="55"/>
      <c r="R284" s="55"/>
    </row>
    <row r="285" s="10" customFormat="true" ht="26.1" hidden="false" customHeight="true" outlineLevel="0" collapsed="false">
      <c r="A285" s="161"/>
      <c r="B285" s="162"/>
      <c r="K285" s="55"/>
      <c r="L285" s="55"/>
      <c r="M285" s="55"/>
      <c r="N285" s="55"/>
      <c r="O285" s="55"/>
      <c r="P285" s="55"/>
    </row>
    <row r="286" s="10" customFormat="true" ht="26.1" hidden="false" customHeight="true" outlineLevel="0" collapsed="false">
      <c r="A286" s="185"/>
      <c r="B286" s="185"/>
      <c r="K286" s="55"/>
      <c r="L286" s="55"/>
      <c r="M286" s="55"/>
      <c r="N286" s="55"/>
      <c r="O286" s="55"/>
      <c r="P286" s="55"/>
    </row>
    <row r="287" s="55" customFormat="true" ht="26.1" hidden="false" customHeight="true" outlineLevel="0" collapsed="false">
      <c r="A287" s="185"/>
      <c r="B287" s="186"/>
      <c r="C287" s="10"/>
      <c r="D287" s="10"/>
      <c r="E287" s="10"/>
      <c r="F287" s="10"/>
      <c r="G287" s="10"/>
      <c r="H287" s="10"/>
      <c r="I287" s="10"/>
      <c r="J287" s="10"/>
      <c r="Q287" s="10"/>
      <c r="R287" s="10"/>
    </row>
    <row r="288" s="55" customFormat="true" ht="26.1" hidden="false" customHeight="true" outlineLevel="0" collapsed="false">
      <c r="A288" s="161"/>
      <c r="B288" s="162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</row>
    <row r="289" s="10" customFormat="true" ht="26.1" hidden="false" customHeight="true" outlineLevel="0" collapsed="false">
      <c r="A289" s="161"/>
      <c r="B289" s="162"/>
      <c r="Q289" s="55"/>
      <c r="R289" s="55"/>
    </row>
    <row r="290" s="55" customFormat="true" ht="26.1" hidden="false" customHeight="true" outlineLevel="0" collapsed="false">
      <c r="A290" s="161"/>
      <c r="B290" s="162"/>
      <c r="C290" s="10"/>
      <c r="D290" s="10"/>
      <c r="E290" s="10"/>
      <c r="F290" s="10"/>
      <c r="G290" s="10"/>
      <c r="H290" s="10"/>
      <c r="I290" s="10"/>
      <c r="J290" s="10"/>
      <c r="Q290" s="10"/>
      <c r="R290" s="10"/>
    </row>
    <row r="291" s="55" customFormat="true" ht="26.1" hidden="false" customHeight="true" outlineLevel="0" collapsed="false">
      <c r="A291" s="161"/>
      <c r="B291" s="162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</row>
    <row r="292" s="58" customFormat="true" ht="31.5" hidden="false" customHeight="true" outlineLevel="0" collapsed="false">
      <c r="A292" s="161"/>
      <c r="B292" s="161"/>
      <c r="C292" s="10"/>
      <c r="D292" s="10"/>
      <c r="E292" s="10"/>
      <c r="F292" s="10"/>
      <c r="G292" s="10"/>
      <c r="H292" s="10"/>
      <c r="I292" s="10"/>
      <c r="J292" s="10"/>
      <c r="K292" s="55"/>
      <c r="L292" s="55"/>
      <c r="M292" s="55"/>
      <c r="N292" s="55"/>
      <c r="O292" s="55"/>
      <c r="P292" s="55"/>
      <c r="Q292" s="10"/>
      <c r="R292" s="10"/>
    </row>
    <row r="293" s="55" customFormat="true" ht="26.1" hidden="false" customHeight="true" outlineLevel="0" collapsed="false">
      <c r="A293" s="161"/>
      <c r="B293" s="161"/>
      <c r="C293" s="10"/>
      <c r="D293" s="10"/>
      <c r="E293" s="10"/>
      <c r="F293" s="10"/>
      <c r="G293" s="10"/>
      <c r="H293" s="10"/>
      <c r="I293" s="10"/>
      <c r="J293" s="10"/>
      <c r="K293" s="165" t="e">
        <f aca="false">#REF!</f>
        <v>#REF!</v>
      </c>
      <c r="Q293" s="10"/>
      <c r="R293" s="10"/>
    </row>
    <row r="294" s="10" customFormat="true" ht="26.1" hidden="false" customHeight="true" outlineLevel="0" collapsed="false">
      <c r="A294" s="161"/>
      <c r="B294" s="162"/>
    </row>
    <row r="295" s="55" customFormat="true" ht="26.1" hidden="false" customHeight="true" outlineLevel="0" collapsed="false">
      <c r="A295" s="161"/>
      <c r="B295" s="161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</row>
    <row r="296" s="10" customFormat="true" ht="26.1" hidden="false" customHeight="true" outlineLevel="0" collapsed="false">
      <c r="A296" s="161"/>
      <c r="B296" s="162"/>
      <c r="K296" s="55"/>
      <c r="L296" s="55"/>
      <c r="M296" s="55"/>
      <c r="N296" s="55"/>
      <c r="O296" s="55"/>
      <c r="P296" s="55"/>
      <c r="Q296" s="55"/>
      <c r="R296" s="55"/>
    </row>
    <row r="297" s="55" customFormat="true" ht="42.75" hidden="false" customHeight="true" outlineLevel="0" collapsed="false">
      <c r="A297" s="161"/>
      <c r="B297" s="162"/>
      <c r="C297" s="10"/>
      <c r="D297" s="10"/>
      <c r="E297" s="10"/>
      <c r="F297" s="10"/>
      <c r="G297" s="10"/>
      <c r="H297" s="10"/>
      <c r="I297" s="10"/>
      <c r="J297" s="10"/>
      <c r="Q297" s="10"/>
      <c r="R297" s="10"/>
    </row>
    <row r="298" s="55" customFormat="true" ht="43.5" hidden="false" customHeight="true" outlineLevel="0" collapsed="false">
      <c r="A298" s="161"/>
      <c r="B298" s="161"/>
      <c r="C298" s="10"/>
      <c r="D298" s="10"/>
      <c r="E298" s="10"/>
      <c r="F298" s="10"/>
      <c r="G298" s="10"/>
      <c r="H298" s="10"/>
      <c r="I298" s="10"/>
      <c r="J298" s="10"/>
    </row>
    <row r="299" s="10" customFormat="true" ht="26.1" hidden="false" customHeight="true" outlineLevel="0" collapsed="false">
      <c r="A299" s="161"/>
      <c r="B299" s="161"/>
      <c r="Q299" s="55"/>
      <c r="R299" s="55"/>
    </row>
    <row r="300" s="10" customFormat="true" ht="26.1" hidden="false" customHeight="true" outlineLevel="0" collapsed="false">
      <c r="A300" s="161"/>
      <c r="B300" s="162"/>
      <c r="K300" s="55"/>
      <c r="L300" s="55"/>
      <c r="M300" s="55"/>
      <c r="N300" s="55"/>
      <c r="O300" s="55"/>
      <c r="P300" s="55"/>
      <c r="Q300" s="58"/>
      <c r="R300" s="58"/>
    </row>
    <row r="301" s="10" customFormat="true" ht="26.1" hidden="false" customHeight="true" outlineLevel="0" collapsed="false">
      <c r="A301" s="161"/>
      <c r="B301" s="162"/>
      <c r="Q301" s="55"/>
      <c r="R301" s="55"/>
    </row>
    <row r="302" s="160" customFormat="true" ht="26.1" hidden="false" customHeight="true" outlineLevel="0" collapsed="false">
      <c r="A302" s="161"/>
      <c r="B302" s="162"/>
      <c r="C302" s="10"/>
      <c r="D302" s="10"/>
      <c r="E302" s="10"/>
      <c r="F302" s="10"/>
      <c r="G302" s="10"/>
      <c r="H302" s="10"/>
      <c r="I302" s="10"/>
      <c r="J302" s="10"/>
      <c r="K302" s="55"/>
      <c r="L302" s="55"/>
      <c r="M302" s="55"/>
      <c r="N302" s="55"/>
      <c r="O302" s="55"/>
      <c r="P302" s="55"/>
      <c r="Q302" s="10"/>
      <c r="R302" s="10"/>
    </row>
    <row r="303" s="160" customFormat="true" ht="26.1" hidden="false" customHeight="true" outlineLevel="0" collapsed="false">
      <c r="A303" s="161"/>
      <c r="B303" s="161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55"/>
      <c r="R303" s="55"/>
    </row>
    <row r="304" s="10" customFormat="true" ht="26.1" hidden="false" customHeight="true" outlineLevel="0" collapsed="false">
      <c r="A304" s="161"/>
      <c r="B304" s="162"/>
    </row>
    <row r="305" s="55" customFormat="true" ht="26.1" hidden="false" customHeight="true" outlineLevel="0" collapsed="false">
      <c r="A305" s="161"/>
      <c r="B305" s="161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</row>
    <row r="306" s="55" customFormat="true" ht="26.1" hidden="false" customHeight="true" outlineLevel="0" collapsed="false">
      <c r="A306" s="161"/>
      <c r="B306" s="162"/>
      <c r="C306" s="10"/>
      <c r="D306" s="10"/>
      <c r="E306" s="10"/>
      <c r="F306" s="10"/>
      <c r="G306" s="10"/>
      <c r="H306" s="10"/>
      <c r="I306" s="10"/>
      <c r="J306" s="10"/>
    </row>
    <row r="307" s="55" customFormat="true" ht="26.1" hidden="false" customHeight="true" outlineLevel="0" collapsed="false">
      <c r="A307" s="161"/>
      <c r="B307" s="161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</row>
    <row r="308" s="55" customFormat="true" ht="26.1" hidden="false" customHeight="true" outlineLevel="0" collapsed="false">
      <c r="A308" s="161"/>
      <c r="B308" s="161"/>
      <c r="C308" s="10"/>
      <c r="D308" s="10"/>
      <c r="E308" s="10"/>
      <c r="F308" s="10"/>
      <c r="G308" s="10"/>
      <c r="H308" s="10"/>
      <c r="I308" s="10"/>
      <c r="J308" s="10"/>
      <c r="Q308" s="10"/>
      <c r="R308" s="10"/>
    </row>
    <row r="309" s="55" customFormat="true" ht="26.1" hidden="false" customHeight="true" outlineLevel="0" collapsed="false">
      <c r="A309" s="161"/>
      <c r="B309" s="161"/>
      <c r="C309" s="10"/>
      <c r="D309" s="10"/>
      <c r="E309" s="10"/>
      <c r="F309" s="10"/>
      <c r="G309" s="10"/>
      <c r="H309" s="10"/>
      <c r="I309" s="10"/>
      <c r="J309" s="10"/>
      <c r="Q309" s="10"/>
      <c r="R309" s="10"/>
    </row>
    <row r="310" s="55" customFormat="true" ht="26.1" hidden="false" customHeight="true" outlineLevel="0" collapsed="false">
      <c r="A310" s="161"/>
      <c r="B310" s="162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60"/>
      <c r="R310" s="160"/>
    </row>
    <row r="311" s="55" customFormat="true" ht="26.1" hidden="false" customHeight="true" outlineLevel="0" collapsed="false">
      <c r="A311" s="161"/>
      <c r="B311" s="161"/>
      <c r="C311" s="10"/>
      <c r="D311" s="10"/>
      <c r="E311" s="10"/>
      <c r="F311" s="10"/>
      <c r="G311" s="10"/>
      <c r="H311" s="10"/>
      <c r="I311" s="10"/>
      <c r="J311" s="10"/>
      <c r="Q311" s="160"/>
      <c r="R311" s="160"/>
    </row>
    <row r="312" s="10" customFormat="true" ht="26.1" hidden="false" customHeight="true" outlineLevel="0" collapsed="false">
      <c r="A312" s="161"/>
      <c r="B312" s="162"/>
      <c r="K312" s="55"/>
      <c r="L312" s="55"/>
      <c r="M312" s="55"/>
      <c r="N312" s="55"/>
      <c r="O312" s="55"/>
      <c r="P312" s="55"/>
    </row>
    <row r="313" s="55" customFormat="true" ht="26.1" hidden="false" customHeight="true" outlineLevel="0" collapsed="false">
      <c r="A313" s="161"/>
      <c r="B313" s="162"/>
      <c r="C313" s="10"/>
      <c r="D313" s="10"/>
      <c r="E313" s="10"/>
      <c r="F313" s="10"/>
      <c r="G313" s="10"/>
      <c r="H313" s="10"/>
      <c r="I313" s="10"/>
      <c r="J313" s="10"/>
    </row>
    <row r="314" s="55" customFormat="true" ht="26.1" hidden="false" customHeight="true" outlineLevel="0" collapsed="false">
      <c r="A314" s="161"/>
      <c r="B314" s="161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</row>
    <row r="315" s="55" customFormat="true" ht="26.1" hidden="false" customHeight="true" outlineLevel="0" collapsed="false">
      <c r="A315" s="161"/>
      <c r="B315" s="162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</row>
    <row r="316" s="10" customFormat="true" ht="26.1" hidden="false" customHeight="true" outlineLevel="0" collapsed="false">
      <c r="A316" s="161"/>
      <c r="B316" s="162"/>
      <c r="Q316" s="55"/>
      <c r="R316" s="55"/>
    </row>
    <row r="317" s="55" customFormat="true" ht="26.1" hidden="false" customHeight="true" outlineLevel="0" collapsed="false">
      <c r="A317" s="161"/>
      <c r="B317" s="162"/>
      <c r="C317" s="10"/>
      <c r="D317" s="10"/>
      <c r="E317" s="10"/>
      <c r="F317" s="10"/>
      <c r="G317" s="10"/>
      <c r="H317" s="10"/>
      <c r="I317" s="10"/>
      <c r="J317" s="10"/>
    </row>
    <row r="318" s="55" customFormat="true" ht="26.1" hidden="false" customHeight="true" outlineLevel="0" collapsed="false">
      <c r="A318" s="161"/>
      <c r="B318" s="161"/>
      <c r="C318" s="10"/>
      <c r="D318" s="10"/>
      <c r="E318" s="10"/>
      <c r="F318" s="10"/>
      <c r="G318" s="10"/>
      <c r="H318" s="10"/>
      <c r="I318" s="10"/>
      <c r="J318" s="10"/>
    </row>
    <row r="319" s="55" customFormat="true" ht="26.1" hidden="false" customHeight="true" outlineLevel="0" collapsed="false">
      <c r="A319" s="161"/>
      <c r="B319" s="161"/>
      <c r="C319" s="10"/>
      <c r="D319" s="10"/>
      <c r="E319" s="10"/>
      <c r="F319" s="10"/>
      <c r="G319" s="10"/>
      <c r="H319" s="10"/>
      <c r="I319" s="10"/>
      <c r="J319" s="10"/>
    </row>
    <row r="320" s="58" customFormat="true" ht="26.1" hidden="false" customHeight="true" outlineLevel="0" collapsed="false">
      <c r="A320" s="161"/>
      <c r="B320" s="161"/>
      <c r="C320" s="10"/>
      <c r="D320" s="10"/>
      <c r="E320" s="10"/>
      <c r="F320" s="10"/>
      <c r="G320" s="10"/>
      <c r="H320" s="10"/>
      <c r="I320" s="10"/>
      <c r="J320" s="10"/>
      <c r="K320" s="55"/>
      <c r="L320" s="55"/>
      <c r="M320" s="55"/>
      <c r="N320" s="55"/>
      <c r="O320" s="55"/>
      <c r="P320" s="55"/>
      <c r="Q320" s="10"/>
      <c r="R320" s="10"/>
    </row>
    <row r="321" s="55" customFormat="true" ht="26.1" hidden="false" customHeight="true" outlineLevel="0" collapsed="false">
      <c r="A321" s="161"/>
      <c r="B321" s="162"/>
      <c r="C321" s="10"/>
      <c r="D321" s="10"/>
      <c r="E321" s="10"/>
      <c r="F321" s="10"/>
      <c r="G321" s="10"/>
      <c r="H321" s="10"/>
      <c r="I321" s="10"/>
      <c r="J321" s="10"/>
    </row>
    <row r="322" s="10" customFormat="true" ht="26.1" hidden="false" customHeight="true" outlineLevel="0" collapsed="false">
      <c r="A322" s="161"/>
      <c r="B322" s="162"/>
      <c r="K322" s="55"/>
      <c r="L322" s="55"/>
      <c r="M322" s="55"/>
      <c r="N322" s="55"/>
      <c r="O322" s="55"/>
      <c r="P322" s="55"/>
      <c r="Q322" s="55"/>
      <c r="R322" s="55"/>
    </row>
    <row r="323" s="10" customFormat="true" ht="26.1" hidden="false" customHeight="true" outlineLevel="0" collapsed="false">
      <c r="A323" s="152"/>
      <c r="B323" s="153"/>
      <c r="K323" s="55"/>
      <c r="L323" s="55"/>
      <c r="M323" s="55"/>
      <c r="N323" s="55"/>
      <c r="O323" s="55"/>
      <c r="P323" s="55"/>
      <c r="Q323" s="55"/>
      <c r="R323" s="55"/>
    </row>
    <row r="324" s="55" customFormat="true" ht="26.1" hidden="false" customHeight="true" outlineLevel="0" collapsed="false">
      <c r="A324" s="152"/>
      <c r="B324" s="153"/>
      <c r="C324" s="10"/>
      <c r="D324" s="10"/>
      <c r="E324" s="10"/>
      <c r="F324" s="10"/>
      <c r="G324" s="10"/>
      <c r="H324" s="10"/>
      <c r="I324" s="10"/>
      <c r="J324" s="10"/>
      <c r="Q324" s="10"/>
      <c r="R324" s="10"/>
    </row>
    <row r="325" s="10" customFormat="true" ht="45.75" hidden="false" customHeight="true" outlineLevel="0" collapsed="false">
      <c r="A325" s="152"/>
      <c r="B325" s="153"/>
      <c r="Q325" s="55"/>
      <c r="R325" s="55"/>
    </row>
    <row r="326" s="55" customFormat="true" ht="26.1" hidden="false" customHeight="true" outlineLevel="0" collapsed="false">
      <c r="A326" s="152"/>
      <c r="B326" s="153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</row>
    <row r="327" s="10" customFormat="true" ht="26.1" hidden="false" customHeight="true" outlineLevel="0" collapsed="false">
      <c r="A327" s="187"/>
      <c r="B327" s="188"/>
      <c r="I327" s="189"/>
      <c r="J327" s="189"/>
      <c r="Q327" s="55"/>
      <c r="R327" s="55"/>
    </row>
    <row r="328" s="55" customFormat="true" ht="26.1" hidden="false" customHeight="true" outlineLevel="0" collapsed="false">
      <c r="A328" s="187"/>
      <c r="B328" s="188"/>
      <c r="C328" s="10"/>
      <c r="D328" s="10"/>
      <c r="E328" s="10"/>
      <c r="F328" s="10"/>
      <c r="G328" s="10"/>
      <c r="H328" s="10"/>
      <c r="I328" s="10"/>
      <c r="J328" s="10"/>
      <c r="Q328" s="58"/>
      <c r="R328" s="58"/>
    </row>
    <row r="329" s="10" customFormat="true" ht="31.5" hidden="false" customHeight="true" outlineLevel="0" collapsed="false">
      <c r="A329" s="161"/>
      <c r="B329" s="161"/>
      <c r="K329" s="55"/>
      <c r="L329" s="55"/>
      <c r="M329" s="55"/>
      <c r="N329" s="55"/>
      <c r="O329" s="55"/>
      <c r="P329" s="55"/>
      <c r="Q329" s="55"/>
      <c r="R329" s="55"/>
    </row>
    <row r="330" s="55" customFormat="true" ht="39.75" hidden="false" customHeight="true" outlineLevel="0" collapsed="false">
      <c r="A330" s="152"/>
      <c r="B330" s="152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</row>
    <row r="331" s="55" customFormat="true" ht="34.5" hidden="false" customHeight="true" outlineLevel="0" collapsed="false">
      <c r="A331" s="152"/>
      <c r="B331" s="152"/>
      <c r="C331" s="189"/>
      <c r="D331" s="189"/>
      <c r="E331" s="189"/>
      <c r="F331" s="189"/>
      <c r="G331" s="189"/>
      <c r="H331" s="189"/>
      <c r="I331" s="10"/>
      <c r="J331" s="10"/>
      <c r="Q331" s="10"/>
      <c r="R331" s="10"/>
    </row>
    <row r="332" s="55" customFormat="true" ht="26.1" hidden="false" customHeight="true" outlineLevel="0" collapsed="false">
      <c r="A332" s="152"/>
      <c r="B332" s="153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</row>
    <row r="333" s="10" customFormat="true" ht="26.1" hidden="false" customHeight="true" outlineLevel="0" collapsed="false">
      <c r="A333" s="152"/>
      <c r="B333" s="153"/>
    </row>
    <row r="334" s="55" customFormat="true" ht="26.1" hidden="false" customHeight="true" outlineLevel="0" collapsed="false">
      <c r="A334" s="152"/>
      <c r="B334" s="152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</row>
    <row r="335" s="55" customFormat="true" ht="26.1" hidden="false" customHeight="true" outlineLevel="0" collapsed="false">
      <c r="A335" s="152"/>
      <c r="B335" s="153"/>
      <c r="C335" s="10"/>
      <c r="D335" s="10"/>
      <c r="E335" s="10"/>
      <c r="F335" s="10"/>
      <c r="G335" s="10"/>
      <c r="H335" s="10"/>
      <c r="I335" s="10"/>
      <c r="J335" s="10"/>
      <c r="Q335" s="10"/>
      <c r="R335" s="10"/>
    </row>
    <row r="336" s="10" customFormat="true" ht="26.1" hidden="false" customHeight="true" outlineLevel="0" collapsed="false">
      <c r="A336" s="152"/>
      <c r="B336" s="152"/>
      <c r="K336" s="55"/>
      <c r="L336" s="55"/>
      <c r="M336" s="55"/>
      <c r="N336" s="55"/>
      <c r="O336" s="55"/>
      <c r="P336" s="55"/>
      <c r="Q336" s="55"/>
      <c r="R336" s="55"/>
    </row>
    <row r="337" s="55" customFormat="true" ht="26.1" hidden="false" customHeight="true" outlineLevel="0" collapsed="false">
      <c r="A337" s="152"/>
      <c r="B337" s="152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</row>
    <row r="338" s="55" customFormat="true" ht="26.1" hidden="false" customHeight="true" outlineLevel="0" collapsed="false">
      <c r="A338" s="152"/>
      <c r="B338" s="152"/>
      <c r="C338" s="10"/>
      <c r="D338" s="10"/>
      <c r="E338" s="10"/>
      <c r="F338" s="10"/>
      <c r="G338" s="10"/>
      <c r="H338" s="10"/>
      <c r="I338" s="10"/>
      <c r="J338" s="10"/>
    </row>
    <row r="339" s="10" customFormat="true" ht="26.1" hidden="false" customHeight="true" outlineLevel="0" collapsed="false">
      <c r="A339" s="152"/>
      <c r="B339" s="153"/>
      <c r="K339" s="55"/>
      <c r="L339" s="55"/>
      <c r="M339" s="55"/>
      <c r="N339" s="55"/>
      <c r="O339" s="55"/>
      <c r="P339" s="55"/>
      <c r="Q339" s="55"/>
      <c r="R339" s="55"/>
    </row>
    <row r="340" s="10" customFormat="true" ht="26.1" hidden="false" customHeight="true" outlineLevel="0" collapsed="false">
      <c r="A340" s="152"/>
      <c r="B340" s="153"/>
      <c r="K340" s="58"/>
      <c r="L340" s="58"/>
      <c r="M340" s="58"/>
      <c r="N340" s="58"/>
      <c r="O340" s="58"/>
      <c r="P340" s="58"/>
      <c r="Q340" s="55"/>
      <c r="R340" s="55"/>
    </row>
    <row r="341" s="10" customFormat="true" ht="26.1" hidden="false" customHeight="true" outlineLevel="0" collapsed="false">
      <c r="A341" s="152"/>
      <c r="B341" s="152"/>
      <c r="K341" s="55"/>
      <c r="L341" s="55"/>
      <c r="M341" s="55"/>
      <c r="N341" s="55"/>
      <c r="O341" s="55"/>
      <c r="P341" s="55"/>
    </row>
    <row r="342" s="55" customFormat="true" ht="26.1" hidden="false" customHeight="true" outlineLevel="0" collapsed="false">
      <c r="A342" s="190"/>
      <c r="B342" s="191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</row>
    <row r="343" s="160" customFormat="true" ht="26.1" hidden="false" customHeight="true" outlineLevel="0" collapsed="false">
      <c r="A343" s="158"/>
      <c r="B343" s="159"/>
      <c r="C343" s="10"/>
      <c r="D343" s="10"/>
      <c r="E343" s="10"/>
      <c r="F343" s="10"/>
      <c r="G343" s="10"/>
      <c r="H343" s="10"/>
      <c r="I343" s="10"/>
      <c r="J343" s="10"/>
      <c r="K343" s="55"/>
      <c r="L343" s="55"/>
      <c r="M343" s="55"/>
      <c r="N343" s="55"/>
      <c r="O343" s="55"/>
      <c r="P343" s="55"/>
      <c r="Q343" s="55"/>
      <c r="R343" s="55"/>
    </row>
    <row r="344" s="55" customFormat="true" ht="26.1" hidden="false" customHeight="true" outlineLevel="0" collapsed="false">
      <c r="A344" s="185"/>
      <c r="B344" s="186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</row>
    <row r="345" s="55" customFormat="true" ht="26.1" hidden="false" customHeight="true" outlineLevel="0" collapsed="false">
      <c r="A345" s="158"/>
      <c r="B345" s="159"/>
      <c r="C345" s="10"/>
      <c r="D345" s="10"/>
      <c r="E345" s="10"/>
      <c r="F345" s="10"/>
      <c r="G345" s="10"/>
      <c r="H345" s="10"/>
      <c r="I345" s="10"/>
      <c r="J345" s="10"/>
    </row>
    <row r="346" s="10" customFormat="true" ht="26.1" hidden="false" customHeight="true" outlineLevel="0" collapsed="false">
      <c r="A346" s="158"/>
      <c r="B346" s="158"/>
      <c r="K346" s="55"/>
      <c r="L346" s="55"/>
      <c r="M346" s="55"/>
      <c r="N346" s="55"/>
      <c r="O346" s="55"/>
      <c r="P346" s="55"/>
      <c r="Q346" s="55"/>
      <c r="R346" s="55"/>
    </row>
    <row r="347" s="55" customFormat="true" ht="26.1" hidden="false" customHeight="true" outlineLevel="0" collapsed="false">
      <c r="A347" s="192"/>
      <c r="B347" s="193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</row>
    <row r="348" s="55" customFormat="true" ht="26.1" hidden="false" customHeight="true" outlineLevel="0" collapsed="false">
      <c r="A348" s="161"/>
      <c r="B348" s="161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</row>
    <row r="349" s="10" customFormat="true" ht="26.1" hidden="false" customHeight="true" outlineLevel="0" collapsed="false">
      <c r="A349" s="185"/>
      <c r="B349" s="186"/>
    </row>
    <row r="350" s="55" customFormat="true" ht="44.25" hidden="false" customHeight="true" outlineLevel="0" collapsed="false">
      <c r="A350" s="185"/>
      <c r="B350" s="186"/>
      <c r="C350" s="10"/>
      <c r="D350" s="10"/>
      <c r="E350" s="10"/>
      <c r="F350" s="10"/>
      <c r="G350" s="10"/>
      <c r="H350" s="10"/>
      <c r="I350" s="10"/>
      <c r="J350" s="10"/>
      <c r="K350" s="160"/>
      <c r="L350" s="160"/>
      <c r="M350" s="160"/>
      <c r="N350" s="160"/>
      <c r="O350" s="160"/>
      <c r="P350" s="160"/>
    </row>
    <row r="351" s="10" customFormat="true" ht="44.25" hidden="false" customHeight="true" outlineLevel="0" collapsed="false">
      <c r="A351" s="185"/>
      <c r="B351" s="185"/>
      <c r="K351" s="160"/>
      <c r="L351" s="160"/>
      <c r="M351" s="160"/>
      <c r="N351" s="160"/>
      <c r="O351" s="160"/>
      <c r="P351" s="160"/>
      <c r="Q351" s="160"/>
      <c r="R351" s="160"/>
    </row>
    <row r="352" s="10" customFormat="true" ht="26.1" hidden="false" customHeight="true" outlineLevel="0" collapsed="false">
      <c r="A352" s="161"/>
      <c r="B352" s="161"/>
      <c r="Q352" s="55"/>
      <c r="R352" s="55"/>
    </row>
    <row r="353" s="55" customFormat="true" ht="29.25" hidden="false" customHeight="true" outlineLevel="0" collapsed="false">
      <c r="A353" s="161"/>
      <c r="B353" s="161"/>
      <c r="C353" s="10"/>
      <c r="D353" s="10"/>
      <c r="E353" s="10"/>
      <c r="F353" s="10"/>
      <c r="G353" s="10"/>
      <c r="H353" s="10"/>
      <c r="I353" s="10"/>
      <c r="J353" s="10"/>
    </row>
    <row r="354" s="55" customFormat="true" ht="26.1" hidden="false" customHeight="true" outlineLevel="0" collapsed="false">
      <c r="A354" s="185"/>
      <c r="B354" s="185"/>
      <c r="C354" s="10"/>
      <c r="D354" s="10"/>
      <c r="E354" s="10"/>
      <c r="F354" s="10"/>
      <c r="G354" s="10"/>
      <c r="H354" s="10"/>
      <c r="I354" s="10"/>
      <c r="J354" s="10"/>
      <c r="Q354" s="10"/>
      <c r="R354" s="10"/>
    </row>
    <row r="355" s="55" customFormat="true" ht="33.75" hidden="false" customHeight="true" outlineLevel="0" collapsed="false">
      <c r="A355" s="185"/>
      <c r="B355" s="185"/>
      <c r="C355" s="10"/>
      <c r="D355" s="10"/>
      <c r="E355" s="10"/>
      <c r="F355" s="10"/>
      <c r="G355" s="10"/>
      <c r="H355" s="10"/>
      <c r="I355" s="10"/>
      <c r="J355" s="10"/>
    </row>
    <row r="356" s="55" customFormat="true" ht="26.1" hidden="false" customHeight="true" outlineLevel="0" collapsed="false">
      <c r="A356" s="161"/>
      <c r="B356" s="161"/>
      <c r="C356" s="10"/>
      <c r="D356" s="10"/>
      <c r="E356" s="10"/>
      <c r="F356" s="10"/>
      <c r="G356" s="10"/>
      <c r="H356" s="10"/>
      <c r="I356" s="10"/>
      <c r="J356" s="10"/>
    </row>
    <row r="357" s="10" customFormat="true" ht="26.1" hidden="false" customHeight="true" outlineLevel="0" collapsed="false">
      <c r="A357" s="161"/>
      <c r="B357" s="162"/>
      <c r="K357" s="55"/>
      <c r="L357" s="55"/>
      <c r="M357" s="55"/>
      <c r="N357" s="55"/>
      <c r="O357" s="55"/>
      <c r="P357" s="55"/>
    </row>
    <row r="358" s="55" customFormat="true" ht="26.1" hidden="false" customHeight="true" outlineLevel="0" collapsed="false">
      <c r="A358" s="161"/>
      <c r="B358" s="162"/>
      <c r="C358" s="10"/>
      <c r="D358" s="10"/>
      <c r="E358" s="10"/>
      <c r="F358" s="10"/>
      <c r="G358" s="10"/>
      <c r="H358" s="10"/>
      <c r="I358" s="10"/>
      <c r="J358" s="10"/>
    </row>
    <row r="359" s="160" customFormat="true" ht="26.1" hidden="false" customHeight="true" outlineLevel="0" collapsed="false">
      <c r="A359" s="161"/>
      <c r="B359" s="162"/>
      <c r="C359" s="10"/>
      <c r="D359" s="10"/>
      <c r="E359" s="10"/>
      <c r="F359" s="10"/>
      <c r="G359" s="10"/>
      <c r="H359" s="10"/>
      <c r="I359" s="10"/>
      <c r="J359" s="10"/>
      <c r="K359" s="55"/>
      <c r="L359" s="55"/>
      <c r="M359" s="55"/>
      <c r="N359" s="55"/>
      <c r="O359" s="55"/>
      <c r="P359" s="55"/>
      <c r="Q359" s="10"/>
      <c r="R359" s="10"/>
    </row>
    <row r="360" s="55" customFormat="true" ht="41.25" hidden="false" customHeight="true" outlineLevel="0" collapsed="false">
      <c r="A360" s="161"/>
      <c r="B360" s="162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</row>
    <row r="361" s="10" customFormat="true" ht="36.75" hidden="false" customHeight="true" outlineLevel="0" collapsed="false">
      <c r="A361" s="161"/>
      <c r="B361" s="162"/>
      <c r="K361" s="55"/>
      <c r="L361" s="55"/>
      <c r="M361" s="55"/>
      <c r="N361" s="55"/>
      <c r="O361" s="55"/>
      <c r="P361" s="55"/>
      <c r="Q361" s="55"/>
      <c r="R361" s="55"/>
    </row>
    <row r="362" s="55" customFormat="true" ht="44.25" hidden="false" customHeight="true" outlineLevel="0" collapsed="false">
      <c r="A362" s="161"/>
      <c r="B362" s="162"/>
      <c r="C362" s="10"/>
      <c r="D362" s="10"/>
      <c r="E362" s="10"/>
      <c r="F362" s="10"/>
      <c r="G362" s="10"/>
      <c r="H362" s="10"/>
      <c r="I362" s="10"/>
      <c r="J362" s="10"/>
    </row>
    <row r="363" s="10" customFormat="true" ht="26.1" hidden="false" customHeight="true" outlineLevel="0" collapsed="false">
      <c r="A363" s="161"/>
      <c r="B363" s="162"/>
      <c r="K363" s="55"/>
      <c r="L363" s="55"/>
      <c r="M363" s="55"/>
      <c r="N363" s="55"/>
      <c r="O363" s="55"/>
      <c r="P363" s="55"/>
      <c r="Q363" s="55"/>
      <c r="R363" s="55"/>
    </row>
    <row r="364" s="10" customFormat="true" ht="26.1" hidden="false" customHeight="true" outlineLevel="0" collapsed="false">
      <c r="A364" s="161"/>
      <c r="B364" s="161"/>
      <c r="Q364" s="55"/>
      <c r="R364" s="55"/>
    </row>
    <row r="365" s="10" customFormat="true" ht="26.1" hidden="false" customHeight="true" outlineLevel="0" collapsed="false">
      <c r="A365" s="161"/>
      <c r="B365" s="162"/>
      <c r="K365" s="55"/>
      <c r="L365" s="55"/>
      <c r="M365" s="55"/>
      <c r="N365" s="55"/>
      <c r="O365" s="55"/>
      <c r="P365" s="55"/>
    </row>
    <row r="366" s="10" customFormat="true" ht="26.1" hidden="false" customHeight="true" outlineLevel="0" collapsed="false">
      <c r="A366" s="161"/>
      <c r="B366" s="162"/>
      <c r="K366" s="55"/>
      <c r="L366" s="55"/>
      <c r="M366" s="55"/>
      <c r="N366" s="55"/>
      <c r="O366" s="55"/>
      <c r="P366" s="55"/>
      <c r="Q366" s="55"/>
      <c r="R366" s="55"/>
    </row>
    <row r="367" s="10" customFormat="true" ht="26.1" hidden="false" customHeight="true" outlineLevel="0" collapsed="false">
      <c r="A367" s="161"/>
      <c r="B367" s="162"/>
      <c r="K367" s="55"/>
      <c r="L367" s="55"/>
      <c r="M367" s="55"/>
      <c r="N367" s="55"/>
      <c r="O367" s="55"/>
      <c r="P367" s="55"/>
      <c r="Q367" s="160"/>
      <c r="R367" s="160"/>
    </row>
    <row r="368" s="10" customFormat="true" ht="26.1" hidden="false" customHeight="true" outlineLevel="0" collapsed="false">
      <c r="A368" s="161"/>
      <c r="B368" s="161"/>
      <c r="K368" s="58"/>
      <c r="L368" s="58"/>
      <c r="M368" s="58"/>
      <c r="N368" s="58"/>
      <c r="O368" s="58"/>
      <c r="P368" s="58"/>
      <c r="Q368" s="55"/>
      <c r="R368" s="55"/>
    </row>
    <row r="369" s="55" customFormat="true" ht="26.1" hidden="false" customHeight="true" outlineLevel="0" collapsed="false">
      <c r="A369" s="161"/>
      <c r="B369" s="162"/>
      <c r="C369" s="10"/>
      <c r="D369" s="10"/>
      <c r="E369" s="10"/>
      <c r="F369" s="10"/>
      <c r="G369" s="10"/>
      <c r="H369" s="10"/>
      <c r="I369" s="10"/>
      <c r="J369" s="10"/>
      <c r="Q369" s="10"/>
      <c r="R369" s="10"/>
    </row>
    <row r="370" s="55" customFormat="true" ht="26.1" hidden="false" customHeight="true" outlineLevel="0" collapsed="false">
      <c r="A370" s="161"/>
      <c r="B370" s="162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</row>
    <row r="371" s="10" customFormat="true" ht="26.1" hidden="false" customHeight="true" outlineLevel="0" collapsed="false">
      <c r="A371" s="161"/>
      <c r="B371" s="162"/>
    </row>
    <row r="372" s="10" customFormat="true" ht="26.1" hidden="false" customHeight="true" outlineLevel="0" collapsed="false">
      <c r="A372" s="161"/>
      <c r="B372" s="162"/>
      <c r="K372" s="55"/>
      <c r="L372" s="55"/>
      <c r="M372" s="55"/>
      <c r="N372" s="55"/>
      <c r="O372" s="55"/>
      <c r="P372" s="55"/>
    </row>
    <row r="373" s="10" customFormat="true" ht="26.1" hidden="false" customHeight="true" outlineLevel="0" collapsed="false">
      <c r="A373" s="161"/>
      <c r="B373" s="162"/>
    </row>
    <row r="374" s="10" customFormat="true" ht="26.1" hidden="false" customHeight="true" outlineLevel="0" collapsed="false">
      <c r="A374" s="161"/>
      <c r="B374" s="161"/>
      <c r="K374" s="55"/>
      <c r="L374" s="55"/>
      <c r="M374" s="55"/>
      <c r="N374" s="55"/>
      <c r="O374" s="55"/>
      <c r="P374" s="55"/>
    </row>
    <row r="375" s="55" customFormat="true" ht="26.1" hidden="false" customHeight="true" outlineLevel="0" collapsed="false">
      <c r="A375" s="161"/>
      <c r="B375" s="161"/>
      <c r="C375" s="10"/>
      <c r="D375" s="10"/>
      <c r="E375" s="10"/>
      <c r="F375" s="10"/>
      <c r="G375" s="10"/>
      <c r="H375" s="10"/>
      <c r="I375" s="10"/>
      <c r="J375" s="10"/>
      <c r="K375" s="8" t="e">
        <f aca="false">#REF!</f>
        <v>#REF!</v>
      </c>
      <c r="L375" s="10"/>
      <c r="M375" s="10"/>
      <c r="N375" s="10"/>
      <c r="O375" s="10"/>
      <c r="P375" s="10"/>
      <c r="Q375" s="10"/>
      <c r="R375" s="10"/>
    </row>
    <row r="376" s="55" customFormat="true" ht="26.1" hidden="false" customHeight="true" outlineLevel="0" collapsed="false">
      <c r="A376" s="161"/>
      <c r="B376" s="162"/>
      <c r="C376" s="10"/>
      <c r="D376" s="10"/>
      <c r="E376" s="10"/>
      <c r="F376" s="10"/>
      <c r="G376" s="10"/>
      <c r="H376" s="10"/>
      <c r="I376" s="10"/>
      <c r="J376" s="10"/>
      <c r="Q376" s="10"/>
      <c r="R376" s="10"/>
    </row>
    <row r="377" s="10" customFormat="true" ht="26.1" hidden="false" customHeight="true" outlineLevel="0" collapsed="false">
      <c r="A377" s="161"/>
      <c r="B377" s="161"/>
      <c r="Q377" s="55"/>
      <c r="R377" s="55"/>
    </row>
    <row r="378" s="10" customFormat="true" ht="26.1" hidden="false" customHeight="true" outlineLevel="0" collapsed="false">
      <c r="A378" s="161"/>
      <c r="B378" s="162"/>
      <c r="K378" s="55"/>
      <c r="L378" s="55"/>
      <c r="M378" s="55"/>
      <c r="N378" s="55"/>
      <c r="O378" s="55"/>
      <c r="P378" s="55"/>
      <c r="Q378" s="55"/>
      <c r="R378" s="55"/>
    </row>
    <row r="379" s="10" customFormat="true" ht="26.1" hidden="false" customHeight="true" outlineLevel="0" collapsed="false">
      <c r="A379" s="161"/>
      <c r="B379" s="161"/>
      <c r="K379" s="55"/>
      <c r="L379" s="55"/>
      <c r="M379" s="55"/>
      <c r="N379" s="55"/>
      <c r="O379" s="55"/>
      <c r="P379" s="55"/>
    </row>
    <row r="380" s="55" customFormat="true" ht="26.1" hidden="false" customHeight="true" outlineLevel="0" collapsed="false">
      <c r="A380" s="161"/>
      <c r="B380" s="162"/>
      <c r="C380" s="10"/>
      <c r="D380" s="10"/>
      <c r="E380" s="10"/>
      <c r="F380" s="10"/>
      <c r="G380" s="10"/>
      <c r="H380" s="10"/>
      <c r="I380" s="10"/>
      <c r="J380" s="10"/>
      <c r="Q380" s="10"/>
      <c r="R380" s="10"/>
    </row>
    <row r="381" s="10" customFormat="true" ht="26.1" hidden="false" customHeight="true" outlineLevel="0" collapsed="false">
      <c r="A381" s="161"/>
      <c r="B381" s="161"/>
    </row>
    <row r="382" s="10" customFormat="true" ht="26.1" hidden="false" customHeight="true" outlineLevel="0" collapsed="false">
      <c r="A382" s="161"/>
      <c r="B382" s="162"/>
      <c r="K382" s="55"/>
      <c r="L382" s="55"/>
      <c r="M382" s="55"/>
      <c r="N382" s="55"/>
      <c r="O382" s="55"/>
      <c r="P382" s="55"/>
    </row>
    <row r="383" s="55" customFormat="true" ht="26.1" hidden="false" customHeight="true" outlineLevel="0" collapsed="false">
      <c r="A383" s="161"/>
      <c r="B383" s="162"/>
      <c r="C383" s="10"/>
      <c r="D383" s="10"/>
      <c r="E383" s="10"/>
      <c r="F383" s="10"/>
      <c r="G383" s="10"/>
      <c r="H383" s="10"/>
      <c r="I383" s="10"/>
      <c r="J383" s="10"/>
    </row>
    <row r="384" s="55" customFormat="true" ht="26.1" hidden="false" customHeight="true" outlineLevel="0" collapsed="false">
      <c r="A384" s="161"/>
      <c r="B384" s="162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</row>
    <row r="385" s="10" customFormat="true" ht="26.1" hidden="false" customHeight="true" outlineLevel="0" collapsed="false">
      <c r="A385" s="161"/>
      <c r="B385" s="161"/>
      <c r="K385" s="55"/>
      <c r="L385" s="55"/>
      <c r="M385" s="55"/>
      <c r="N385" s="55"/>
      <c r="O385" s="55"/>
      <c r="P385" s="55"/>
    </row>
    <row r="386" s="55" customFormat="true" ht="26.1" hidden="false" customHeight="true" outlineLevel="0" collapsed="false">
      <c r="A386" s="161"/>
      <c r="B386" s="162"/>
      <c r="C386" s="10"/>
      <c r="D386" s="10"/>
      <c r="E386" s="10"/>
      <c r="F386" s="10"/>
      <c r="G386" s="10"/>
      <c r="H386" s="10"/>
      <c r="I386" s="10"/>
      <c r="J386" s="10"/>
      <c r="Q386" s="10"/>
      <c r="R386" s="10"/>
    </row>
    <row r="387" s="55" customFormat="true" ht="26.1" hidden="false" customHeight="true" outlineLevel="0" collapsed="false">
      <c r="A387" s="194"/>
      <c r="B387" s="162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</row>
    <row r="388" s="10" customFormat="true" ht="26.1" hidden="false" customHeight="true" outlineLevel="0" collapsed="false">
      <c r="A388" s="161"/>
      <c r="B388" s="161"/>
      <c r="Q388" s="55"/>
      <c r="R388" s="55"/>
    </row>
    <row r="389" s="55" customFormat="true" ht="26.1" hidden="false" customHeight="true" outlineLevel="0" collapsed="false">
      <c r="A389" s="161"/>
      <c r="B389" s="162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</row>
    <row r="390" s="55" customFormat="true" ht="26.1" hidden="false" customHeight="true" outlineLevel="0" collapsed="false">
      <c r="A390" s="161"/>
      <c r="B390" s="162"/>
      <c r="C390" s="10"/>
      <c r="D390" s="10"/>
      <c r="E390" s="10"/>
      <c r="F390" s="10"/>
      <c r="G390" s="10"/>
      <c r="H390" s="10"/>
      <c r="I390" s="10"/>
      <c r="J390" s="10"/>
      <c r="Q390" s="10"/>
      <c r="R390" s="10"/>
    </row>
    <row r="391" s="10" customFormat="true" ht="26.1" hidden="false" customHeight="true" outlineLevel="0" collapsed="false">
      <c r="A391" s="161"/>
      <c r="B391" s="161"/>
      <c r="K391" s="160"/>
      <c r="L391" s="160"/>
      <c r="M391" s="160"/>
      <c r="N391" s="160"/>
      <c r="O391" s="160"/>
      <c r="P391" s="160"/>
      <c r="Q391" s="55"/>
      <c r="R391" s="55"/>
    </row>
    <row r="392" s="10" customFormat="true" ht="30.75" hidden="false" customHeight="true" outlineLevel="0" collapsed="false">
      <c r="A392" s="161"/>
      <c r="B392" s="161"/>
      <c r="K392" s="55"/>
      <c r="L392" s="55"/>
      <c r="M392" s="55"/>
      <c r="N392" s="55"/>
      <c r="O392" s="55"/>
      <c r="P392" s="55"/>
      <c r="Q392" s="55"/>
      <c r="R392" s="55"/>
    </row>
    <row r="393" s="10" customFormat="true" ht="26.1" hidden="false" customHeight="true" outlineLevel="0" collapsed="false">
      <c r="A393" s="161"/>
      <c r="B393" s="161"/>
      <c r="K393" s="55"/>
      <c r="L393" s="55"/>
      <c r="M393" s="55"/>
      <c r="N393" s="55"/>
      <c r="O393" s="55"/>
      <c r="P393" s="55"/>
    </row>
    <row r="394" s="55" customFormat="true" ht="26.1" hidden="false" customHeight="true" outlineLevel="0" collapsed="false">
      <c r="A394" s="161"/>
      <c r="B394" s="162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</row>
    <row r="395" s="10" customFormat="true" ht="26.1" hidden="false" customHeight="true" outlineLevel="0" collapsed="false">
      <c r="A395" s="161"/>
      <c r="B395" s="161"/>
      <c r="K395" s="55"/>
      <c r="L395" s="55"/>
      <c r="M395" s="55"/>
      <c r="N395" s="55"/>
      <c r="O395" s="55"/>
      <c r="P395" s="55"/>
      <c r="Q395" s="55"/>
      <c r="R395" s="55"/>
    </row>
    <row r="396" s="55" customFormat="true" ht="26.1" hidden="false" customHeight="true" outlineLevel="0" collapsed="false">
      <c r="A396" s="161"/>
      <c r="B396" s="162"/>
      <c r="C396" s="10"/>
      <c r="D396" s="10"/>
      <c r="E396" s="10"/>
      <c r="F396" s="10"/>
      <c r="G396" s="10"/>
      <c r="H396" s="10"/>
      <c r="I396" s="10"/>
      <c r="J396" s="10"/>
      <c r="Q396" s="10"/>
      <c r="R396" s="10"/>
    </row>
    <row r="397" s="55" customFormat="true" ht="26.1" hidden="false" customHeight="true" outlineLevel="0" collapsed="false">
      <c r="A397" s="161"/>
      <c r="B397" s="162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</row>
    <row r="398" s="55" customFormat="true" ht="26.1" hidden="false" customHeight="true" outlineLevel="0" collapsed="false">
      <c r="A398" s="161"/>
      <c r="B398" s="161"/>
      <c r="C398" s="10"/>
      <c r="D398" s="10"/>
      <c r="E398" s="10"/>
      <c r="F398" s="10"/>
      <c r="G398" s="10"/>
      <c r="H398" s="10"/>
      <c r="I398" s="10"/>
      <c r="J398" s="10"/>
    </row>
    <row r="399" s="10" customFormat="true" ht="26.1" hidden="false" customHeight="true" outlineLevel="0" collapsed="false">
      <c r="A399" s="161"/>
      <c r="B399" s="162"/>
    </row>
    <row r="400" s="55" customFormat="true" ht="26.1" hidden="false" customHeight="true" outlineLevel="0" collapsed="false">
      <c r="A400" s="161"/>
      <c r="B400" s="162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</row>
    <row r="401" s="10" customFormat="true" ht="26.1" hidden="false" customHeight="true" outlineLevel="0" collapsed="false">
      <c r="A401" s="161"/>
      <c r="B401" s="161"/>
      <c r="K401" s="55"/>
      <c r="L401" s="55"/>
      <c r="M401" s="55"/>
      <c r="N401" s="55"/>
      <c r="O401" s="55"/>
      <c r="P401" s="55"/>
    </row>
    <row r="402" s="55" customFormat="true" ht="33.75" hidden="false" customHeight="true" outlineLevel="0" collapsed="false">
      <c r="A402" s="161"/>
      <c r="B402" s="162"/>
      <c r="C402" s="10"/>
      <c r="D402" s="10"/>
      <c r="E402" s="10"/>
      <c r="F402" s="10"/>
      <c r="G402" s="10"/>
      <c r="H402" s="10"/>
      <c r="I402" s="10"/>
      <c r="J402" s="10"/>
    </row>
    <row r="403" s="55" customFormat="true" ht="26.1" hidden="false" customHeight="true" outlineLevel="0" collapsed="false">
      <c r="A403" s="161"/>
      <c r="B403" s="161"/>
      <c r="C403" s="10"/>
      <c r="D403" s="10"/>
      <c r="E403" s="10"/>
      <c r="F403" s="10"/>
      <c r="G403" s="10"/>
      <c r="H403" s="10"/>
      <c r="I403" s="10"/>
      <c r="J403" s="10"/>
      <c r="Q403" s="10"/>
      <c r="R403" s="10"/>
    </row>
    <row r="404" s="10" customFormat="true" ht="26.1" hidden="false" customHeight="true" outlineLevel="0" collapsed="false">
      <c r="A404" s="161"/>
      <c r="B404" s="161"/>
      <c r="K404" s="55"/>
      <c r="L404" s="55"/>
      <c r="M404" s="55"/>
      <c r="N404" s="55"/>
      <c r="O404" s="55"/>
      <c r="P404" s="55"/>
      <c r="Q404" s="55"/>
      <c r="R404" s="55"/>
    </row>
    <row r="405" s="10" customFormat="true" ht="26.1" hidden="false" customHeight="true" outlineLevel="0" collapsed="false">
      <c r="A405" s="161"/>
      <c r="B405" s="162"/>
      <c r="Q405" s="55"/>
      <c r="R405" s="55"/>
    </row>
    <row r="406" s="10" customFormat="true" ht="26.1" hidden="false" customHeight="true" outlineLevel="0" collapsed="false">
      <c r="A406" s="161"/>
      <c r="B406" s="162"/>
      <c r="K406" s="55"/>
      <c r="L406" s="55"/>
      <c r="M406" s="55"/>
      <c r="N406" s="55"/>
      <c r="O406" s="55"/>
      <c r="P406" s="55"/>
      <c r="Q406" s="55"/>
      <c r="R406" s="55"/>
    </row>
    <row r="407" s="55" customFormat="true" ht="26.1" hidden="false" customHeight="true" outlineLevel="0" collapsed="false">
      <c r="A407" s="161"/>
      <c r="B407" s="162"/>
      <c r="C407" s="10"/>
      <c r="D407" s="10"/>
      <c r="E407" s="10"/>
      <c r="F407" s="10"/>
      <c r="G407" s="10"/>
      <c r="H407" s="10"/>
      <c r="I407" s="10"/>
      <c r="J407" s="10"/>
      <c r="K407" s="160"/>
      <c r="L407" s="160"/>
      <c r="M407" s="160"/>
      <c r="N407" s="160"/>
      <c r="O407" s="160"/>
      <c r="P407" s="160"/>
      <c r="Q407" s="10"/>
      <c r="R407" s="10"/>
    </row>
    <row r="408" s="10" customFormat="true" ht="26.1" hidden="false" customHeight="true" outlineLevel="0" collapsed="false">
      <c r="A408" s="166"/>
      <c r="B408" s="167"/>
      <c r="K408" s="55"/>
      <c r="L408" s="55"/>
      <c r="M408" s="55"/>
      <c r="N408" s="55"/>
      <c r="O408" s="55"/>
      <c r="P408" s="55"/>
      <c r="Q408" s="55"/>
      <c r="R408" s="55"/>
    </row>
    <row r="409" s="55" customFormat="true" ht="26.1" hidden="false" customHeight="true" outlineLevel="0" collapsed="false">
      <c r="A409" s="170"/>
      <c r="B409" s="17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</row>
    <row r="410" s="55" customFormat="true" ht="26.1" hidden="false" customHeight="true" outlineLevel="0" collapsed="false">
      <c r="A410" s="195"/>
      <c r="B410" s="196"/>
      <c r="C410" s="10"/>
      <c r="D410" s="10"/>
      <c r="E410" s="10"/>
      <c r="F410" s="10"/>
      <c r="G410" s="10"/>
      <c r="H410" s="10"/>
      <c r="I410" s="10"/>
      <c r="J410" s="10"/>
    </row>
    <row r="411" s="55" customFormat="true" ht="26.1" hidden="false" customHeight="true" outlineLevel="0" collapsed="false">
      <c r="A411" s="172"/>
      <c r="B411" s="172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</row>
    <row r="412" s="55" customFormat="true" ht="26.1" hidden="false" customHeight="true" outlineLevel="0" collapsed="false">
      <c r="A412" s="170"/>
      <c r="B412" s="171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</row>
    <row r="413" s="10" customFormat="true" ht="26.1" hidden="false" customHeight="true" outlineLevel="0" collapsed="false">
      <c r="A413" s="170"/>
      <c r="B413" s="170"/>
    </row>
    <row r="414" s="55" customFormat="true" ht="26.1" hidden="false" customHeight="true" outlineLevel="0" collapsed="false">
      <c r="A414" s="170"/>
      <c r="B414" s="171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</row>
    <row r="415" s="10" customFormat="true" ht="26.1" hidden="false" customHeight="true" outlineLevel="0" collapsed="false">
      <c r="A415" s="170"/>
      <c r="B415" s="170"/>
      <c r="Q415" s="55"/>
      <c r="R415" s="55"/>
    </row>
    <row r="416" s="10" customFormat="true" ht="26.1" hidden="false" customHeight="true" outlineLevel="0" collapsed="false">
      <c r="A416" s="170"/>
      <c r="B416" s="170"/>
    </row>
    <row r="417" s="55" customFormat="true" ht="26.1" hidden="false" customHeight="true" outlineLevel="0" collapsed="false">
      <c r="A417" s="170"/>
      <c r="B417" s="170"/>
      <c r="C417" s="10"/>
      <c r="D417" s="10"/>
      <c r="E417" s="10"/>
      <c r="F417" s="10"/>
      <c r="G417" s="10"/>
      <c r="H417" s="10"/>
      <c r="I417" s="10"/>
      <c r="J417" s="10"/>
    </row>
    <row r="418" s="55" customFormat="true" ht="26.1" hidden="false" customHeight="true" outlineLevel="0" collapsed="false">
      <c r="A418" s="170"/>
      <c r="B418" s="170"/>
      <c r="C418" s="10"/>
      <c r="D418" s="10"/>
      <c r="E418" s="10"/>
      <c r="F418" s="10"/>
      <c r="G418" s="10"/>
      <c r="H418" s="10"/>
      <c r="I418" s="10"/>
      <c r="J418" s="10"/>
    </row>
    <row r="419" s="55" customFormat="true" ht="26.1" hidden="false" customHeight="true" outlineLevel="0" collapsed="false">
      <c r="A419" s="170"/>
      <c r="B419" s="17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</row>
    <row r="420" s="55" customFormat="true" ht="26.1" hidden="false" customHeight="true" outlineLevel="0" collapsed="false">
      <c r="A420" s="170"/>
      <c r="B420" s="17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</row>
    <row r="421" s="55" customFormat="true" ht="26.1" hidden="false" customHeight="true" outlineLevel="0" collapsed="false">
      <c r="A421" s="170"/>
      <c r="B421" s="171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</row>
    <row r="422" s="10" customFormat="true" ht="26.1" hidden="false" customHeight="true" outlineLevel="0" collapsed="false">
      <c r="A422" s="170"/>
      <c r="B422" s="171"/>
      <c r="Q422" s="55"/>
      <c r="R422" s="55"/>
    </row>
    <row r="423" s="55" customFormat="true" ht="26.1" hidden="false" customHeight="true" outlineLevel="0" collapsed="false">
      <c r="A423" s="170"/>
      <c r="B423" s="170"/>
      <c r="C423" s="10"/>
      <c r="D423" s="10"/>
      <c r="E423" s="10"/>
      <c r="F423" s="10"/>
      <c r="G423" s="10"/>
      <c r="H423" s="10"/>
      <c r="I423" s="10"/>
      <c r="J423" s="10"/>
      <c r="Q423" s="10"/>
      <c r="R423" s="10"/>
    </row>
    <row r="424" s="55" customFormat="true" ht="26.1" hidden="false" customHeight="true" outlineLevel="0" collapsed="false">
      <c r="A424" s="170"/>
      <c r="B424" s="170"/>
      <c r="C424" s="10"/>
      <c r="D424" s="10"/>
      <c r="E424" s="10"/>
      <c r="F424" s="10"/>
      <c r="G424" s="10"/>
      <c r="H424" s="10"/>
      <c r="I424" s="10"/>
      <c r="J424" s="10"/>
      <c r="Q424" s="10"/>
      <c r="R424" s="10"/>
    </row>
    <row r="425" s="10" customFormat="true" ht="26.1" hidden="false" customHeight="true" outlineLevel="0" collapsed="false">
      <c r="A425" s="170"/>
      <c r="B425" s="170"/>
      <c r="Q425" s="55"/>
      <c r="R425" s="55"/>
    </row>
    <row r="426" s="55" customFormat="true" ht="39.75" hidden="false" customHeight="true" outlineLevel="0" collapsed="false">
      <c r="A426" s="170"/>
      <c r="B426" s="17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</row>
    <row r="427" s="10" customFormat="true" ht="39.75" hidden="false" customHeight="true" outlineLevel="0" collapsed="false">
      <c r="A427" s="170"/>
      <c r="B427" s="171"/>
      <c r="Q427" s="55"/>
      <c r="R427" s="55"/>
    </row>
    <row r="428" s="55" customFormat="true" ht="26.1" hidden="false" customHeight="true" outlineLevel="0" collapsed="false">
      <c r="A428" s="170"/>
      <c r="B428" s="171"/>
      <c r="C428" s="10"/>
      <c r="D428" s="10"/>
      <c r="E428" s="10"/>
      <c r="F428" s="10"/>
      <c r="G428" s="10"/>
      <c r="H428" s="10"/>
      <c r="I428" s="10"/>
      <c r="J428" s="10"/>
    </row>
    <row r="429" s="55" customFormat="true" ht="26.1" hidden="false" customHeight="true" outlineLevel="0" collapsed="false">
      <c r="A429" s="170"/>
      <c r="B429" s="17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</row>
    <row r="430" s="55" customFormat="true" ht="26.1" hidden="false" customHeight="true" outlineLevel="0" collapsed="false">
      <c r="A430" s="170"/>
      <c r="B430" s="17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</row>
    <row r="431" s="10" customFormat="true" ht="26.1" hidden="false" customHeight="true" outlineLevel="0" collapsed="false">
      <c r="A431" s="170"/>
      <c r="B431" s="170"/>
      <c r="K431" s="55"/>
      <c r="L431" s="55"/>
      <c r="M431" s="55"/>
      <c r="N431" s="55"/>
      <c r="O431" s="55"/>
      <c r="P431" s="55"/>
      <c r="Q431" s="55"/>
      <c r="R431" s="55"/>
    </row>
    <row r="432" s="55" customFormat="true" ht="26.1" hidden="false" customHeight="true" outlineLevel="0" collapsed="false">
      <c r="A432" s="170"/>
      <c r="B432" s="171"/>
      <c r="C432" s="10"/>
      <c r="D432" s="10"/>
      <c r="E432" s="10"/>
      <c r="F432" s="10"/>
      <c r="G432" s="10"/>
      <c r="H432" s="10"/>
      <c r="I432" s="10"/>
      <c r="J432" s="10"/>
    </row>
    <row r="433" s="55" customFormat="true" ht="26.1" hidden="false" customHeight="true" outlineLevel="0" collapsed="false">
      <c r="A433" s="170"/>
      <c r="B433" s="17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</row>
    <row r="434" s="55" customFormat="true" ht="26.1" hidden="false" customHeight="true" outlineLevel="0" collapsed="false">
      <c r="A434" s="170"/>
      <c r="B434" s="170"/>
      <c r="C434" s="10"/>
      <c r="D434" s="10"/>
      <c r="E434" s="10"/>
      <c r="F434" s="10"/>
      <c r="G434" s="10"/>
      <c r="H434" s="10"/>
      <c r="I434" s="10"/>
      <c r="J434" s="10"/>
    </row>
    <row r="435" s="10" customFormat="true" ht="26.1" hidden="false" customHeight="true" outlineLevel="0" collapsed="false">
      <c r="A435" s="170"/>
      <c r="B435" s="171"/>
      <c r="K435" s="55"/>
      <c r="L435" s="55"/>
      <c r="M435" s="55"/>
      <c r="N435" s="55"/>
      <c r="O435" s="55"/>
      <c r="P435" s="55"/>
    </row>
    <row r="436" s="55" customFormat="true" ht="26.1" hidden="false" customHeight="true" outlineLevel="0" collapsed="false">
      <c r="A436" s="170"/>
      <c r="B436" s="171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</row>
    <row r="437" s="10" customFormat="true" ht="26.1" hidden="false" customHeight="true" outlineLevel="0" collapsed="false">
      <c r="A437" s="173"/>
      <c r="B437" s="173"/>
      <c r="K437" s="55"/>
      <c r="L437" s="55"/>
      <c r="M437" s="55"/>
      <c r="N437" s="55"/>
      <c r="O437" s="55"/>
      <c r="P437" s="55"/>
      <c r="Q437" s="55"/>
      <c r="R437" s="55"/>
    </row>
    <row r="438" s="10" customFormat="true" ht="26.1" hidden="false" customHeight="true" outlineLevel="0" collapsed="false">
      <c r="A438" s="173"/>
      <c r="B438" s="174"/>
      <c r="K438" s="55"/>
      <c r="L438" s="55"/>
      <c r="M438" s="55"/>
      <c r="N438" s="55"/>
      <c r="O438" s="55"/>
      <c r="P438" s="55"/>
      <c r="Q438" s="55"/>
      <c r="R438" s="55"/>
    </row>
    <row r="439" s="55" customFormat="true" ht="26.1" hidden="false" customHeight="true" outlineLevel="0" collapsed="false">
      <c r="A439" s="161"/>
      <c r="B439" s="162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</row>
    <row r="440" s="55" customFormat="true" ht="26.1" hidden="false" customHeight="true" outlineLevel="0" collapsed="false">
      <c r="A440" s="161"/>
      <c r="B440" s="161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</row>
    <row r="441" s="73" customFormat="true" ht="26.1" hidden="false" customHeight="true" outlineLevel="0" collapsed="false">
      <c r="A441" s="161"/>
      <c r="B441" s="162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55"/>
      <c r="R441" s="55"/>
    </row>
    <row r="442" s="55" customFormat="true" ht="26.1" hidden="false" customHeight="true" outlineLevel="0" collapsed="false">
      <c r="A442" s="161"/>
      <c r="B442" s="162"/>
      <c r="C442" s="10"/>
      <c r="D442" s="10"/>
      <c r="E442" s="10"/>
      <c r="F442" s="10"/>
      <c r="G442" s="10"/>
      <c r="H442" s="10"/>
      <c r="I442" s="10"/>
      <c r="J442" s="10"/>
    </row>
    <row r="443" s="73" customFormat="true" ht="26.1" hidden="false" customHeight="true" outlineLevel="0" collapsed="false">
      <c r="A443" s="161"/>
      <c r="B443" s="161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</row>
    <row r="444" s="55" customFormat="true" ht="26.1" hidden="false" customHeight="true" outlineLevel="0" collapsed="false">
      <c r="A444" s="161"/>
      <c r="B444" s="161"/>
      <c r="C444" s="10"/>
      <c r="D444" s="10"/>
      <c r="E444" s="10"/>
      <c r="F444" s="10"/>
      <c r="G444" s="10"/>
      <c r="H444" s="10"/>
      <c r="I444" s="10"/>
      <c r="J444" s="10"/>
    </row>
    <row r="445" s="55" customFormat="true" ht="26.1" hidden="false" customHeight="true" outlineLevel="0" collapsed="false">
      <c r="A445" s="161"/>
      <c r="B445" s="161"/>
      <c r="C445" s="10"/>
      <c r="D445" s="10"/>
      <c r="E445" s="10"/>
      <c r="F445" s="10"/>
      <c r="G445" s="10"/>
      <c r="H445" s="10"/>
      <c r="I445" s="10"/>
      <c r="J445" s="10"/>
      <c r="K445" s="165" t="e">
        <f aca="false">#REF!</f>
        <v>#REF!</v>
      </c>
      <c r="Q445" s="10"/>
      <c r="R445" s="10"/>
    </row>
    <row r="446" s="10" customFormat="true" ht="26.1" hidden="false" customHeight="true" outlineLevel="0" collapsed="false">
      <c r="A446" s="161"/>
      <c r="B446" s="162"/>
      <c r="K446" s="55"/>
      <c r="L446" s="55"/>
      <c r="M446" s="55"/>
      <c r="N446" s="55"/>
      <c r="O446" s="55"/>
      <c r="P446" s="55"/>
    </row>
    <row r="447" s="55" customFormat="true" ht="26.1" hidden="false" customHeight="true" outlineLevel="0" collapsed="false">
      <c r="A447" s="161"/>
      <c r="B447" s="161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</row>
    <row r="448" s="55" customFormat="true" ht="26.1" hidden="false" customHeight="true" outlineLevel="0" collapsed="false">
      <c r="A448" s="161"/>
      <c r="B448" s="162"/>
      <c r="C448" s="10"/>
      <c r="D448" s="10"/>
      <c r="E448" s="10"/>
      <c r="F448" s="10"/>
      <c r="G448" s="10"/>
      <c r="H448" s="10"/>
      <c r="I448" s="10"/>
      <c r="J448" s="10"/>
    </row>
    <row r="449" s="55" customFormat="true" ht="26.1" hidden="false" customHeight="true" outlineLevel="0" collapsed="false">
      <c r="A449" s="161"/>
      <c r="B449" s="162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73"/>
      <c r="R449" s="73"/>
    </row>
    <row r="450" s="10" customFormat="true" ht="26.1" hidden="false" customHeight="true" outlineLevel="0" collapsed="false">
      <c r="A450" s="161"/>
      <c r="B450" s="162"/>
      <c r="K450" s="55"/>
      <c r="L450" s="55"/>
      <c r="M450" s="55"/>
      <c r="N450" s="55"/>
      <c r="O450" s="55"/>
      <c r="P450" s="55"/>
      <c r="Q450" s="55"/>
      <c r="R450" s="55"/>
    </row>
    <row r="451" s="55" customFormat="true" ht="26.1" hidden="false" customHeight="true" outlineLevel="0" collapsed="false">
      <c r="A451" s="161"/>
      <c r="B451" s="161"/>
      <c r="C451" s="10"/>
      <c r="D451" s="10"/>
      <c r="E451" s="10"/>
      <c r="F451" s="10"/>
      <c r="G451" s="10"/>
      <c r="H451" s="10"/>
      <c r="I451" s="10"/>
      <c r="J451" s="10"/>
      <c r="Q451" s="73"/>
      <c r="R451" s="73"/>
    </row>
    <row r="452" s="55" customFormat="true" ht="49.5" hidden="false" customHeight="true" outlineLevel="0" collapsed="false">
      <c r="A452" s="161"/>
      <c r="B452" s="162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</row>
    <row r="453" s="55" customFormat="true" ht="29.25" hidden="false" customHeight="true" outlineLevel="0" collapsed="false">
      <c r="A453" s="161"/>
      <c r="B453" s="161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</row>
    <row r="454" s="10" customFormat="true" ht="26.1" hidden="false" customHeight="true" outlineLevel="0" collapsed="false">
      <c r="A454" s="161"/>
      <c r="B454" s="162"/>
    </row>
    <row r="455" s="10" customFormat="true" ht="26.1" hidden="false" customHeight="true" outlineLevel="0" collapsed="false">
      <c r="A455" s="161"/>
      <c r="B455" s="162"/>
      <c r="K455" s="55"/>
      <c r="L455" s="55"/>
      <c r="M455" s="55"/>
      <c r="N455" s="55"/>
      <c r="O455" s="55"/>
      <c r="P455" s="55"/>
      <c r="Q455" s="55"/>
      <c r="R455" s="55"/>
    </row>
    <row r="456" s="10" customFormat="true" ht="26.1" hidden="false" customHeight="true" outlineLevel="0" collapsed="false">
      <c r="A456" s="161"/>
      <c r="B456" s="161"/>
      <c r="Q456" s="55"/>
      <c r="R456" s="55"/>
    </row>
    <row r="457" s="10" customFormat="true" ht="26.1" hidden="false" customHeight="true" outlineLevel="0" collapsed="false">
      <c r="A457" s="161"/>
      <c r="B457" s="161"/>
      <c r="K457" s="55"/>
      <c r="L457" s="55"/>
      <c r="M457" s="55"/>
      <c r="N457" s="55"/>
      <c r="O457" s="55"/>
      <c r="P457" s="55"/>
      <c r="Q457" s="55"/>
      <c r="R457" s="55"/>
    </row>
    <row r="458" s="10" customFormat="true" ht="26.1" hidden="false" customHeight="true" outlineLevel="0" collapsed="false">
      <c r="A458" s="161"/>
      <c r="B458" s="161"/>
      <c r="K458" s="55"/>
      <c r="L458" s="55"/>
      <c r="M458" s="55"/>
      <c r="N458" s="55"/>
      <c r="O458" s="55"/>
      <c r="P458" s="55"/>
    </row>
    <row r="459" s="10" customFormat="true" ht="26.1" hidden="false" customHeight="true" outlineLevel="0" collapsed="false">
      <c r="A459" s="161"/>
      <c r="B459" s="162"/>
      <c r="K459" s="55"/>
      <c r="L459" s="55"/>
      <c r="M459" s="55"/>
      <c r="N459" s="55"/>
      <c r="O459" s="55"/>
      <c r="P459" s="55"/>
      <c r="Q459" s="55"/>
      <c r="R459" s="55"/>
    </row>
    <row r="460" s="55" customFormat="true" ht="26.1" hidden="false" customHeight="true" outlineLevel="0" collapsed="false">
      <c r="A460" s="161"/>
      <c r="B460" s="161"/>
      <c r="C460" s="10"/>
      <c r="D460" s="10"/>
      <c r="E460" s="10"/>
      <c r="F460" s="10"/>
      <c r="G460" s="10"/>
      <c r="H460" s="10"/>
      <c r="I460" s="10"/>
      <c r="J460" s="10"/>
    </row>
    <row r="461" s="55" customFormat="true" ht="26.1" hidden="false" customHeight="true" outlineLevel="0" collapsed="false">
      <c r="A461" s="161"/>
      <c r="B461" s="162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</row>
    <row r="462" s="10" customFormat="true" ht="26.1" hidden="false" customHeight="true" outlineLevel="0" collapsed="false">
      <c r="A462" s="161"/>
      <c r="B462" s="162"/>
      <c r="K462" s="55"/>
      <c r="L462" s="55"/>
      <c r="M462" s="55"/>
      <c r="N462" s="55"/>
      <c r="O462" s="55"/>
      <c r="P462" s="55"/>
    </row>
    <row r="463" s="55" customFormat="true" ht="26.1" hidden="false" customHeight="true" outlineLevel="0" collapsed="false">
      <c r="A463" s="161"/>
      <c r="B463" s="162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</row>
    <row r="464" s="55" customFormat="true" ht="26.1" hidden="false" customHeight="true" outlineLevel="0" collapsed="false">
      <c r="A464" s="161"/>
      <c r="B464" s="162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</row>
    <row r="465" s="55" customFormat="true" ht="26.1" hidden="false" customHeight="true" outlineLevel="0" collapsed="false">
      <c r="A465" s="161"/>
      <c r="B465" s="161"/>
      <c r="C465" s="10"/>
      <c r="D465" s="10"/>
      <c r="E465" s="10"/>
      <c r="F465" s="10"/>
      <c r="G465" s="10"/>
      <c r="H465" s="10"/>
      <c r="I465" s="10"/>
      <c r="J465" s="10"/>
      <c r="Q465" s="10"/>
      <c r="R465" s="10"/>
    </row>
    <row r="466" s="55" customFormat="true" ht="26.1" hidden="false" customHeight="true" outlineLevel="0" collapsed="false">
      <c r="A466" s="161"/>
      <c r="B466" s="162"/>
      <c r="C466" s="10"/>
      <c r="D466" s="10"/>
      <c r="E466" s="10"/>
      <c r="F466" s="10"/>
      <c r="G466" s="10"/>
      <c r="H466" s="10"/>
      <c r="I466" s="10"/>
      <c r="J466" s="10"/>
      <c r="Q466" s="10"/>
      <c r="R466" s="10"/>
    </row>
    <row r="467" s="55" customFormat="true" ht="26.1" hidden="false" customHeight="true" outlineLevel="0" collapsed="false">
      <c r="A467" s="161"/>
      <c r="B467" s="161"/>
      <c r="C467" s="10"/>
      <c r="D467" s="10"/>
      <c r="E467" s="10"/>
      <c r="F467" s="10"/>
      <c r="G467" s="10"/>
      <c r="H467" s="10"/>
      <c r="I467" s="10"/>
      <c r="J467" s="10"/>
      <c r="Q467" s="10"/>
      <c r="R467" s="10"/>
    </row>
    <row r="468" s="55" customFormat="true" ht="26.1" hidden="false" customHeight="true" outlineLevel="0" collapsed="false">
      <c r="A468" s="161"/>
      <c r="B468" s="161"/>
      <c r="C468" s="10"/>
      <c r="D468" s="10"/>
      <c r="E468" s="10"/>
      <c r="F468" s="10"/>
      <c r="G468" s="10"/>
      <c r="H468" s="10"/>
      <c r="I468" s="10"/>
      <c r="J468" s="10"/>
    </row>
    <row r="469" s="55" customFormat="true" ht="26.1" hidden="false" customHeight="true" outlineLevel="0" collapsed="false">
      <c r="A469" s="161"/>
      <c r="B469" s="162"/>
      <c r="C469" s="10"/>
      <c r="D469" s="10"/>
      <c r="E469" s="10"/>
      <c r="F469" s="10"/>
      <c r="G469" s="10"/>
      <c r="H469" s="10"/>
      <c r="I469" s="10"/>
      <c r="J469" s="10"/>
    </row>
    <row r="470" s="10" customFormat="true" ht="26.1" hidden="false" customHeight="true" outlineLevel="0" collapsed="false">
      <c r="A470" s="161"/>
      <c r="B470" s="162"/>
    </row>
    <row r="471" s="55" customFormat="true" ht="26.1" hidden="false" customHeight="true" outlineLevel="0" collapsed="false">
      <c r="A471" s="161"/>
      <c r="B471" s="162"/>
      <c r="C471" s="10"/>
      <c r="D471" s="10"/>
      <c r="E471" s="10"/>
      <c r="F471" s="10"/>
      <c r="G471" s="10"/>
      <c r="H471" s="10"/>
      <c r="I471" s="10"/>
      <c r="J471" s="10"/>
    </row>
    <row r="472" s="10" customFormat="true" ht="26.1" hidden="false" customHeight="true" outlineLevel="0" collapsed="false">
      <c r="A472" s="161"/>
      <c r="B472" s="162"/>
      <c r="K472" s="55"/>
      <c r="L472" s="55"/>
      <c r="M472" s="55"/>
      <c r="N472" s="55"/>
      <c r="O472" s="55"/>
      <c r="P472" s="55"/>
      <c r="Q472" s="55"/>
      <c r="R472" s="55"/>
    </row>
    <row r="473" s="55" customFormat="true" ht="26.1" hidden="false" customHeight="true" outlineLevel="0" collapsed="false">
      <c r="A473" s="161"/>
      <c r="B473" s="162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</row>
    <row r="474" s="55" customFormat="true" ht="26.1" hidden="false" customHeight="true" outlineLevel="0" collapsed="false">
      <c r="A474" s="161"/>
      <c r="B474" s="161"/>
      <c r="C474" s="10"/>
      <c r="D474" s="10"/>
      <c r="E474" s="10"/>
      <c r="F474" s="10"/>
      <c r="G474" s="10"/>
      <c r="H474" s="10"/>
      <c r="I474" s="10"/>
      <c r="J474" s="10"/>
    </row>
    <row r="475" s="111" customFormat="true" ht="26.1" hidden="false" customHeight="true" outlineLevel="0" collapsed="false">
      <c r="A475" s="161"/>
      <c r="B475" s="162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55"/>
      <c r="R475" s="55"/>
      <c r="S475" s="10"/>
      <c r="T475" s="10"/>
      <c r="U475" s="10"/>
      <c r="V475" s="10"/>
      <c r="W475" s="10"/>
    </row>
    <row r="476" s="55" customFormat="true" ht="26.1" hidden="false" customHeight="true" outlineLevel="0" collapsed="false">
      <c r="A476" s="161"/>
      <c r="B476" s="162"/>
      <c r="C476" s="10"/>
      <c r="D476" s="10"/>
      <c r="E476" s="10"/>
      <c r="F476" s="10"/>
      <c r="G476" s="10"/>
      <c r="H476" s="10"/>
      <c r="I476" s="10"/>
      <c r="J476" s="10"/>
    </row>
    <row r="477" s="55" customFormat="true" ht="26.1" hidden="false" customHeight="true" outlineLevel="0" collapsed="false">
      <c r="A477" s="161"/>
      <c r="B477" s="161"/>
      <c r="C477" s="10"/>
      <c r="D477" s="10"/>
      <c r="E477" s="10"/>
      <c r="F477" s="10"/>
      <c r="G477" s="10"/>
      <c r="H477" s="10"/>
      <c r="I477" s="10"/>
      <c r="J477" s="10"/>
    </row>
    <row r="478" s="55" customFormat="true" ht="26.1" hidden="false" customHeight="true" outlineLevel="0" collapsed="false">
      <c r="A478" s="161"/>
      <c r="B478" s="162"/>
      <c r="C478" s="10"/>
      <c r="D478" s="10"/>
      <c r="E478" s="10"/>
      <c r="F478" s="10"/>
      <c r="G478" s="10"/>
      <c r="H478" s="10"/>
      <c r="I478" s="10"/>
      <c r="J478" s="10"/>
      <c r="Q478" s="10"/>
      <c r="R478" s="10"/>
    </row>
    <row r="479" s="55" customFormat="true" ht="26.1" hidden="false" customHeight="true" outlineLevel="0" collapsed="false">
      <c r="A479" s="161"/>
      <c r="B479" s="161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</row>
    <row r="480" s="10" customFormat="true" ht="26.1" hidden="false" customHeight="true" outlineLevel="0" collapsed="false">
      <c r="A480" s="161"/>
      <c r="B480" s="162"/>
      <c r="K480" s="55"/>
      <c r="L480" s="55"/>
      <c r="M480" s="55"/>
      <c r="N480" s="55"/>
      <c r="O480" s="55"/>
      <c r="P480" s="55"/>
    </row>
    <row r="481" s="10" customFormat="true" ht="26.1" hidden="false" customHeight="true" outlineLevel="0" collapsed="false">
      <c r="A481" s="161"/>
      <c r="B481" s="162"/>
      <c r="K481" s="55"/>
      <c r="L481" s="55"/>
      <c r="M481" s="55"/>
      <c r="N481" s="55"/>
      <c r="O481" s="55"/>
      <c r="P481" s="55"/>
      <c r="Q481" s="55"/>
      <c r="R481" s="55"/>
    </row>
    <row r="482" s="55" customFormat="true" ht="26.1" hidden="false" customHeight="true" outlineLevel="0" collapsed="false">
      <c r="A482" s="161"/>
      <c r="B482" s="162"/>
      <c r="C482" s="10"/>
      <c r="D482" s="10"/>
      <c r="E482" s="10"/>
      <c r="F482" s="10"/>
      <c r="G482" s="10"/>
      <c r="H482" s="10"/>
      <c r="I482" s="10"/>
      <c r="J482" s="10"/>
    </row>
    <row r="483" s="10" customFormat="true" ht="26.1" hidden="false" customHeight="true" outlineLevel="0" collapsed="false">
      <c r="A483" s="161"/>
      <c r="B483" s="161"/>
    </row>
    <row r="484" s="55" customFormat="true" ht="26.1" hidden="false" customHeight="true" outlineLevel="0" collapsed="false">
      <c r="A484" s="161"/>
      <c r="B484" s="162"/>
      <c r="C484" s="10"/>
      <c r="D484" s="10"/>
      <c r="E484" s="10"/>
      <c r="F484" s="10"/>
      <c r="G484" s="10"/>
      <c r="H484" s="10"/>
      <c r="I484" s="10"/>
      <c r="J484" s="10"/>
    </row>
    <row r="485" s="55" customFormat="true" ht="26.1" hidden="false" customHeight="true" outlineLevel="0" collapsed="false">
      <c r="A485" s="161"/>
      <c r="B485" s="162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</row>
    <row r="486" s="10" customFormat="true" ht="26.1" hidden="false" customHeight="true" outlineLevel="0" collapsed="false">
      <c r="A486" s="161"/>
      <c r="B486" s="162"/>
      <c r="Q486" s="55"/>
      <c r="R486" s="55"/>
    </row>
    <row r="487" s="55" customFormat="true" ht="26.1" hidden="false" customHeight="true" outlineLevel="0" collapsed="false">
      <c r="A487" s="161"/>
      <c r="B487" s="161"/>
      <c r="C487" s="10"/>
      <c r="D487" s="10"/>
      <c r="E487" s="10"/>
      <c r="F487" s="10"/>
      <c r="G487" s="10"/>
      <c r="H487" s="10"/>
      <c r="I487" s="10"/>
      <c r="J487" s="10"/>
    </row>
    <row r="488" s="10" customFormat="true" ht="26.1" hidden="false" customHeight="true" outlineLevel="0" collapsed="false">
      <c r="A488" s="161"/>
      <c r="B488" s="162"/>
      <c r="K488" s="55"/>
      <c r="L488" s="55"/>
      <c r="M488" s="55"/>
      <c r="N488" s="55"/>
      <c r="O488" s="55"/>
      <c r="P488" s="55"/>
    </row>
    <row r="489" s="55" customFormat="true" ht="36.75" hidden="false" customHeight="true" outlineLevel="0" collapsed="false">
      <c r="A489" s="161"/>
      <c r="B489" s="161"/>
      <c r="C489" s="10"/>
      <c r="D489" s="10"/>
      <c r="E489" s="10"/>
      <c r="F489" s="10"/>
      <c r="G489" s="10"/>
      <c r="H489" s="10"/>
      <c r="I489" s="202"/>
      <c r="J489" s="202"/>
      <c r="K489" s="73"/>
      <c r="L489" s="73"/>
      <c r="M489" s="73"/>
      <c r="N489" s="73"/>
      <c r="O489" s="73"/>
      <c r="P489" s="73"/>
      <c r="Q489" s="10"/>
      <c r="R489" s="10"/>
    </row>
    <row r="490" s="55" customFormat="true" ht="26.1" hidden="false" customHeight="true" outlineLevel="0" collapsed="false">
      <c r="A490" s="161"/>
      <c r="B490" s="161"/>
      <c r="C490" s="10"/>
      <c r="D490" s="10"/>
      <c r="E490" s="10"/>
      <c r="F490" s="10"/>
      <c r="G490" s="10"/>
      <c r="H490" s="10"/>
      <c r="I490" s="10"/>
      <c r="J490" s="10"/>
    </row>
    <row r="491" s="10" customFormat="true" ht="26.1" hidden="false" customHeight="true" outlineLevel="0" collapsed="false">
      <c r="A491" s="161"/>
      <c r="B491" s="162"/>
      <c r="I491" s="111"/>
      <c r="J491" s="111"/>
      <c r="K491" s="73"/>
      <c r="L491" s="73"/>
      <c r="M491" s="73"/>
      <c r="N491" s="73"/>
      <c r="O491" s="73"/>
      <c r="P491" s="73"/>
    </row>
    <row r="492" s="10" customFormat="true" ht="26.1" hidden="false" customHeight="true" outlineLevel="0" collapsed="false">
      <c r="A492" s="161"/>
      <c r="B492" s="162"/>
      <c r="K492" s="55"/>
      <c r="L492" s="55"/>
      <c r="M492" s="55"/>
      <c r="N492" s="55"/>
      <c r="O492" s="55"/>
      <c r="P492" s="55"/>
      <c r="Q492" s="55"/>
      <c r="R492" s="55"/>
    </row>
    <row r="493" s="10" customFormat="true" ht="26.1" hidden="false" customHeight="true" outlineLevel="0" collapsed="false">
      <c r="A493" s="185"/>
      <c r="B493" s="186"/>
      <c r="C493" s="202"/>
      <c r="D493" s="202"/>
      <c r="E493" s="202"/>
      <c r="F493" s="202"/>
      <c r="G493" s="202"/>
      <c r="H493" s="202"/>
      <c r="K493" s="55"/>
      <c r="L493" s="55"/>
      <c r="M493" s="55"/>
      <c r="N493" s="55"/>
      <c r="O493" s="55"/>
      <c r="P493" s="55"/>
      <c r="Q493" s="55"/>
      <c r="R493" s="55"/>
    </row>
    <row r="494" s="55" customFormat="true" ht="26.1" hidden="false" customHeight="true" outlineLevel="0" collapsed="false">
      <c r="A494" s="161"/>
      <c r="B494" s="162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</row>
    <row r="495" s="55" customFormat="true" ht="26.1" hidden="false" customHeight="true" outlineLevel="0" collapsed="false">
      <c r="A495" s="185"/>
      <c r="B495" s="186"/>
      <c r="C495" s="111"/>
      <c r="D495" s="111"/>
      <c r="E495" s="111"/>
      <c r="F495" s="111"/>
      <c r="G495" s="111"/>
      <c r="H495" s="111"/>
      <c r="I495" s="10"/>
      <c r="J495" s="10"/>
    </row>
    <row r="496" s="160" customFormat="true" ht="26.1" hidden="false" customHeight="true" outlineLevel="0" collapsed="false">
      <c r="A496" s="161"/>
      <c r="B496" s="162"/>
      <c r="C496" s="10"/>
      <c r="D496" s="10"/>
      <c r="E496" s="10"/>
      <c r="F496" s="10"/>
      <c r="G496" s="10"/>
      <c r="H496" s="10"/>
      <c r="I496" s="10"/>
      <c r="J496" s="10"/>
      <c r="K496" s="55"/>
      <c r="L496" s="55"/>
      <c r="M496" s="55"/>
      <c r="N496" s="55"/>
      <c r="O496" s="55"/>
      <c r="P496" s="55"/>
      <c r="Q496" s="10"/>
      <c r="R496" s="10"/>
    </row>
    <row r="497" s="55" customFormat="true" ht="26.1" hidden="false" customHeight="true" outlineLevel="0" collapsed="false">
      <c r="A497" s="161"/>
      <c r="B497" s="162"/>
      <c r="C497" s="10"/>
      <c r="D497" s="10"/>
      <c r="E497" s="10"/>
      <c r="F497" s="10"/>
      <c r="G497" s="10"/>
      <c r="H497" s="10"/>
      <c r="I497" s="10"/>
      <c r="J497" s="10"/>
    </row>
    <row r="498" s="55" customFormat="true" ht="26.1" hidden="false" customHeight="true" outlineLevel="0" collapsed="false">
      <c r="A498" s="161"/>
      <c r="B498" s="161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</row>
    <row r="499" s="10" customFormat="true" ht="26.1" hidden="false" customHeight="true" outlineLevel="0" collapsed="false">
      <c r="A499" s="161"/>
      <c r="B499" s="162"/>
      <c r="K499" s="55"/>
      <c r="L499" s="55"/>
      <c r="M499" s="55"/>
      <c r="N499" s="55"/>
      <c r="O499" s="55"/>
      <c r="P499" s="55"/>
    </row>
    <row r="500" s="55" customFormat="true" ht="26.1" hidden="false" customHeight="true" outlineLevel="0" collapsed="false">
      <c r="A500" s="161"/>
      <c r="B500" s="162"/>
      <c r="C500" s="10"/>
      <c r="D500" s="10"/>
      <c r="E500" s="10"/>
      <c r="F500" s="10"/>
      <c r="G500" s="10"/>
      <c r="H500" s="10"/>
      <c r="I500" s="10"/>
      <c r="J500" s="10"/>
      <c r="Q500" s="10"/>
      <c r="R500" s="10"/>
    </row>
    <row r="501" s="10" customFormat="true" ht="26.1" hidden="false" customHeight="true" outlineLevel="0" collapsed="false">
      <c r="A501" s="161"/>
      <c r="B501" s="162"/>
      <c r="K501" s="55"/>
      <c r="L501" s="55"/>
      <c r="M501" s="55"/>
      <c r="N501" s="55"/>
      <c r="O501" s="55"/>
      <c r="P501" s="55"/>
    </row>
    <row r="502" s="55" customFormat="true" ht="26.1" hidden="false" customHeight="true" outlineLevel="0" collapsed="false">
      <c r="A502" s="161"/>
      <c r="B502" s="161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</row>
    <row r="503" s="10" customFormat="true" ht="26.1" hidden="false" customHeight="true" outlineLevel="0" collapsed="false">
      <c r="A503" s="161"/>
      <c r="B503" s="162"/>
      <c r="Q503" s="55"/>
      <c r="R503" s="55"/>
    </row>
    <row r="504" s="55" customFormat="true" ht="31.5" hidden="false" customHeight="true" outlineLevel="0" collapsed="false">
      <c r="A504" s="161"/>
      <c r="B504" s="162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60"/>
      <c r="R504" s="160"/>
    </row>
    <row r="505" s="55" customFormat="true" ht="26.1" hidden="false" customHeight="true" outlineLevel="0" collapsed="false">
      <c r="A505" s="161"/>
      <c r="B505" s="162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</row>
    <row r="506" s="10" customFormat="true" ht="26.1" hidden="false" customHeight="true" outlineLevel="0" collapsed="false">
      <c r="A506" s="161"/>
      <c r="B506" s="161"/>
      <c r="Q506" s="55"/>
      <c r="R506" s="55"/>
    </row>
    <row r="507" s="55" customFormat="true" ht="26.1" hidden="false" customHeight="true" outlineLevel="0" collapsed="false">
      <c r="A507" s="161"/>
      <c r="B507" s="161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</row>
    <row r="508" s="58" customFormat="true" ht="42.75" hidden="false" customHeight="true" outlineLevel="0" collapsed="false">
      <c r="A508" s="161"/>
      <c r="B508" s="161"/>
      <c r="C508" s="10"/>
      <c r="D508" s="10"/>
      <c r="E508" s="10"/>
      <c r="F508" s="10"/>
      <c r="G508" s="10"/>
      <c r="H508" s="10"/>
      <c r="I508" s="10"/>
      <c r="J508" s="10"/>
      <c r="K508" s="55"/>
      <c r="L508" s="55"/>
      <c r="M508" s="55"/>
      <c r="N508" s="55"/>
      <c r="O508" s="55"/>
      <c r="P508" s="55"/>
      <c r="Q508" s="55"/>
      <c r="R508" s="55"/>
    </row>
    <row r="509" s="10" customFormat="true" ht="42.75" hidden="false" customHeight="true" outlineLevel="0" collapsed="false">
      <c r="A509" s="161"/>
      <c r="B509" s="161"/>
      <c r="K509" s="55"/>
      <c r="L509" s="55"/>
      <c r="M509" s="55"/>
      <c r="N509" s="55"/>
      <c r="O509" s="55"/>
      <c r="P509" s="55"/>
    </row>
    <row r="510" s="55" customFormat="true" ht="26.1" hidden="false" customHeight="true" outlineLevel="0" collapsed="false">
      <c r="A510" s="161"/>
      <c r="B510" s="161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</row>
    <row r="511" s="10" customFormat="true" ht="26.1" hidden="false" customHeight="true" outlineLevel="0" collapsed="false">
      <c r="A511" s="161"/>
      <c r="B511" s="161"/>
      <c r="K511" s="55"/>
      <c r="L511" s="55"/>
      <c r="M511" s="55"/>
      <c r="N511" s="55"/>
      <c r="O511" s="55"/>
      <c r="P511" s="55"/>
    </row>
    <row r="512" s="55" customFormat="true" ht="26.1" hidden="false" customHeight="true" outlineLevel="0" collapsed="false">
      <c r="A512" s="161"/>
      <c r="B512" s="162"/>
      <c r="C512" s="10"/>
      <c r="D512" s="10"/>
      <c r="E512" s="10"/>
      <c r="F512" s="10"/>
      <c r="G512" s="10"/>
      <c r="H512" s="10"/>
      <c r="I512" s="10"/>
      <c r="J512" s="10"/>
    </row>
    <row r="513" s="55" customFormat="true" ht="26.1" hidden="false" customHeight="true" outlineLevel="0" collapsed="false">
      <c r="A513" s="161"/>
      <c r="B513" s="162"/>
      <c r="C513" s="10"/>
      <c r="D513" s="10"/>
      <c r="E513" s="10"/>
      <c r="F513" s="10"/>
      <c r="G513" s="10"/>
      <c r="H513" s="10"/>
      <c r="I513" s="10"/>
      <c r="J513" s="10"/>
    </row>
    <row r="514" s="10" customFormat="true" ht="26.1" hidden="false" customHeight="true" outlineLevel="0" collapsed="false">
      <c r="A514" s="161"/>
      <c r="B514" s="161"/>
      <c r="K514" s="55"/>
      <c r="L514" s="55"/>
      <c r="M514" s="55"/>
      <c r="N514" s="55"/>
      <c r="O514" s="55"/>
      <c r="P514" s="55"/>
    </row>
    <row r="515" s="55" customFormat="true" ht="26.1" hidden="false" customHeight="true" outlineLevel="0" collapsed="false">
      <c r="A515" s="161"/>
      <c r="B515" s="162"/>
      <c r="C515" s="10"/>
      <c r="D515" s="10"/>
      <c r="E515" s="10"/>
      <c r="F515" s="10"/>
      <c r="G515" s="10"/>
      <c r="H515" s="10"/>
      <c r="I515" s="10"/>
      <c r="J515" s="10"/>
    </row>
    <row r="516" s="55" customFormat="true" ht="26.1" hidden="false" customHeight="true" outlineLevel="0" collapsed="false">
      <c r="A516" s="161"/>
      <c r="B516" s="162"/>
      <c r="C516" s="10"/>
      <c r="D516" s="10"/>
      <c r="E516" s="10"/>
      <c r="F516" s="10"/>
      <c r="G516" s="10"/>
      <c r="H516" s="10"/>
      <c r="I516" s="10"/>
      <c r="J516" s="10"/>
      <c r="Q516" s="58"/>
      <c r="R516" s="58"/>
    </row>
    <row r="517" s="55" customFormat="true" ht="36" hidden="false" customHeight="true" outlineLevel="0" collapsed="false">
      <c r="A517" s="161"/>
      <c r="B517" s="162"/>
      <c r="C517" s="10"/>
      <c r="D517" s="10"/>
      <c r="E517" s="10"/>
      <c r="F517" s="10"/>
      <c r="G517" s="10"/>
      <c r="H517" s="10"/>
      <c r="I517" s="10"/>
      <c r="J517" s="10"/>
      <c r="Q517" s="10"/>
      <c r="R517" s="10"/>
    </row>
    <row r="518" s="55" customFormat="true" ht="26.1" hidden="false" customHeight="true" outlineLevel="0" collapsed="false">
      <c r="A518" s="161"/>
      <c r="B518" s="162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</row>
    <row r="519" s="10" customFormat="true" ht="26.1" hidden="false" customHeight="true" outlineLevel="0" collapsed="false">
      <c r="A519" s="161"/>
      <c r="B519" s="162"/>
      <c r="K519" s="55"/>
      <c r="L519" s="55"/>
      <c r="M519" s="55"/>
      <c r="N519" s="55"/>
      <c r="O519" s="55"/>
      <c r="P519" s="55"/>
    </row>
    <row r="520" s="55" customFormat="true" ht="26.1" hidden="false" customHeight="true" outlineLevel="0" collapsed="false">
      <c r="A520" s="161"/>
      <c r="B520" s="162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</row>
    <row r="521" s="10" customFormat="true" ht="26.1" hidden="false" customHeight="true" outlineLevel="0" collapsed="false">
      <c r="A521" s="161"/>
      <c r="B521" s="162"/>
      <c r="K521" s="55"/>
      <c r="L521" s="55"/>
      <c r="M521" s="55"/>
      <c r="N521" s="55"/>
      <c r="O521" s="55"/>
      <c r="P521" s="55"/>
      <c r="Q521" s="55"/>
      <c r="R521" s="55"/>
    </row>
    <row r="522" s="55" customFormat="true" ht="37.5" hidden="false" customHeight="true" outlineLevel="0" collapsed="false">
      <c r="A522" s="166"/>
      <c r="B522" s="166"/>
      <c r="C522" s="10"/>
      <c r="D522" s="10"/>
      <c r="E522" s="10"/>
      <c r="F522" s="10"/>
      <c r="G522" s="10"/>
      <c r="H522" s="10"/>
      <c r="I522" s="10"/>
      <c r="J522" s="10"/>
      <c r="Q522" s="10"/>
      <c r="R522" s="10"/>
    </row>
    <row r="523" s="10" customFormat="true" ht="42" hidden="false" customHeight="true" outlineLevel="0" collapsed="false">
      <c r="A523" s="166"/>
      <c r="B523" s="167"/>
      <c r="I523" s="111"/>
      <c r="J523" s="111"/>
      <c r="Q523" s="55"/>
      <c r="R523" s="55"/>
    </row>
    <row r="524" s="55" customFormat="true" ht="45" hidden="false" customHeight="true" outlineLevel="0" collapsed="false">
      <c r="A524" s="170"/>
      <c r="B524" s="170"/>
      <c r="C524" s="10"/>
      <c r="D524" s="10"/>
      <c r="E524" s="10"/>
      <c r="F524" s="10"/>
      <c r="G524" s="10"/>
      <c r="H524" s="10"/>
      <c r="I524" s="10"/>
      <c r="J524" s="10"/>
    </row>
    <row r="525" s="10" customFormat="true" ht="32.25" hidden="false" customHeight="true" outlineLevel="0" collapsed="false">
      <c r="A525" s="161"/>
      <c r="B525" s="162"/>
      <c r="K525" s="55"/>
      <c r="L525" s="55"/>
      <c r="M525" s="55"/>
      <c r="N525" s="55"/>
      <c r="O525" s="55"/>
      <c r="P525" s="55"/>
      <c r="Q525" s="55"/>
      <c r="R525" s="55"/>
    </row>
    <row r="526" s="10" customFormat="true" ht="26.1" hidden="false" customHeight="true" outlineLevel="0" collapsed="false">
      <c r="A526" s="161"/>
      <c r="B526" s="162"/>
      <c r="K526" s="55"/>
      <c r="L526" s="55"/>
      <c r="M526" s="55"/>
      <c r="N526" s="55"/>
      <c r="O526" s="55"/>
      <c r="P526" s="55"/>
      <c r="Q526" s="55"/>
      <c r="R526" s="55"/>
    </row>
    <row r="527" s="10" customFormat="true" ht="26.1" hidden="false" customHeight="true" outlineLevel="0" collapsed="false">
      <c r="A527" s="185"/>
      <c r="B527" s="185"/>
      <c r="C527" s="111"/>
      <c r="D527" s="111"/>
      <c r="E527" s="111"/>
      <c r="F527" s="111"/>
      <c r="G527" s="111"/>
      <c r="H527" s="111"/>
      <c r="K527" s="55"/>
      <c r="L527" s="55"/>
      <c r="M527" s="55"/>
      <c r="N527" s="55"/>
      <c r="O527" s="55"/>
      <c r="P527" s="55"/>
    </row>
    <row r="528" s="10" customFormat="true" ht="26.1" hidden="false" customHeight="true" outlineLevel="0" collapsed="false">
      <c r="A528" s="161"/>
      <c r="B528" s="162"/>
      <c r="Q528" s="55"/>
      <c r="R528" s="55"/>
    </row>
    <row r="529" s="10" customFormat="true" ht="26.1" hidden="false" customHeight="true" outlineLevel="0" collapsed="false">
      <c r="A529" s="161"/>
      <c r="B529" s="162"/>
    </row>
    <row r="530" s="10" customFormat="true" ht="26.1" hidden="false" customHeight="true" outlineLevel="0" collapsed="false">
      <c r="A530" s="161"/>
      <c r="B530" s="162"/>
      <c r="K530" s="55"/>
      <c r="L530" s="55"/>
      <c r="M530" s="55"/>
      <c r="N530" s="55"/>
      <c r="O530" s="55"/>
      <c r="P530" s="55"/>
      <c r="Q530" s="55"/>
      <c r="R530" s="55"/>
    </row>
    <row r="531" s="55" customFormat="true" ht="26.1" hidden="false" customHeight="true" outlineLevel="0" collapsed="false">
      <c r="A531" s="161"/>
      <c r="B531" s="162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</row>
    <row r="532" s="55" customFormat="true" ht="26.1" hidden="false" customHeight="true" outlineLevel="0" collapsed="false">
      <c r="A532" s="161"/>
      <c r="B532" s="161"/>
      <c r="C532" s="10"/>
      <c r="D532" s="10"/>
      <c r="E532" s="10"/>
      <c r="F532" s="10"/>
      <c r="G532" s="10"/>
      <c r="H532" s="10"/>
      <c r="I532" s="10"/>
      <c r="J532" s="10"/>
    </row>
    <row r="533" s="55" customFormat="true" ht="26.1" hidden="false" customHeight="true" outlineLevel="0" collapsed="false">
      <c r="A533" s="161"/>
      <c r="B533" s="161"/>
      <c r="C533" s="10"/>
      <c r="D533" s="10"/>
      <c r="E533" s="10"/>
      <c r="F533" s="10"/>
      <c r="G533" s="10"/>
      <c r="H533" s="10"/>
      <c r="I533" s="10"/>
      <c r="J533" s="10"/>
      <c r="Q533" s="10"/>
      <c r="R533" s="10"/>
    </row>
    <row r="534" s="55" customFormat="true" ht="26.1" hidden="false" customHeight="true" outlineLevel="0" collapsed="false">
      <c r="A534" s="161"/>
      <c r="B534" s="162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</row>
    <row r="535" s="55" customFormat="true" ht="26.1" hidden="false" customHeight="true" outlineLevel="0" collapsed="false">
      <c r="A535" s="161"/>
      <c r="B535" s="161"/>
      <c r="C535" s="10"/>
      <c r="D535" s="10"/>
      <c r="E535" s="10"/>
      <c r="F535" s="10"/>
      <c r="G535" s="10"/>
      <c r="H535" s="10"/>
      <c r="I535" s="10"/>
      <c r="J535" s="10"/>
      <c r="Q535" s="10"/>
      <c r="R535" s="10"/>
    </row>
    <row r="536" s="10" customFormat="true" ht="26.1" hidden="false" customHeight="true" outlineLevel="0" collapsed="false">
      <c r="A536" s="161"/>
      <c r="B536" s="162"/>
    </row>
    <row r="537" s="55" customFormat="true" ht="26.1" hidden="false" customHeight="true" outlineLevel="0" collapsed="false">
      <c r="A537" s="161"/>
      <c r="B537" s="162"/>
      <c r="C537" s="10"/>
      <c r="D537" s="10"/>
      <c r="E537" s="10"/>
      <c r="F537" s="10"/>
      <c r="G537" s="10"/>
      <c r="H537" s="10"/>
      <c r="I537" s="10"/>
      <c r="J537" s="10"/>
      <c r="Q537" s="10"/>
      <c r="R537" s="10"/>
    </row>
    <row r="538" s="55" customFormat="true" ht="35.25" hidden="false" customHeight="true" outlineLevel="0" collapsed="false">
      <c r="A538" s="161"/>
      <c r="B538" s="161"/>
      <c r="C538" s="10"/>
      <c r="D538" s="10"/>
      <c r="E538" s="10"/>
      <c r="F538" s="10"/>
      <c r="G538" s="10"/>
      <c r="H538" s="10"/>
      <c r="I538" s="10"/>
      <c r="J538" s="10"/>
      <c r="Q538" s="10"/>
      <c r="R538" s="10"/>
    </row>
    <row r="539" s="10" customFormat="true" ht="26.1" hidden="false" customHeight="true" outlineLevel="0" collapsed="false">
      <c r="A539" s="161"/>
      <c r="B539" s="162"/>
      <c r="K539" s="8" t="e">
        <f aca="false">#REF!</f>
        <v>#REF!</v>
      </c>
      <c r="Q539" s="55"/>
      <c r="R539" s="55"/>
    </row>
    <row r="540" s="55" customFormat="true" ht="26.1" hidden="false" customHeight="true" outlineLevel="0" collapsed="false">
      <c r="A540" s="161"/>
      <c r="B540" s="161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</row>
    <row r="541" s="55" customFormat="true" ht="26.1" hidden="false" customHeight="true" outlineLevel="0" collapsed="false">
      <c r="A541" s="161"/>
      <c r="B541" s="162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</row>
    <row r="542" s="55" customFormat="true" ht="26.1" hidden="false" customHeight="true" outlineLevel="0" collapsed="false">
      <c r="A542" s="161"/>
      <c r="B542" s="162"/>
      <c r="C542" s="10"/>
      <c r="D542" s="10"/>
      <c r="E542" s="10"/>
      <c r="F542" s="10"/>
      <c r="G542" s="10"/>
      <c r="H542" s="10"/>
      <c r="I542" s="10"/>
      <c r="J542" s="10"/>
    </row>
    <row r="543" s="55" customFormat="true" ht="26.1" hidden="false" customHeight="true" outlineLevel="0" collapsed="false">
      <c r="A543" s="161"/>
      <c r="B543" s="161"/>
      <c r="C543" s="10"/>
      <c r="D543" s="10"/>
      <c r="E543" s="10"/>
      <c r="F543" s="10"/>
      <c r="G543" s="10"/>
      <c r="H543" s="10"/>
      <c r="I543" s="10"/>
      <c r="J543" s="10"/>
    </row>
    <row r="544" s="55" customFormat="true" ht="26.1" hidden="false" customHeight="true" outlineLevel="0" collapsed="false">
      <c r="A544" s="161"/>
      <c r="B544" s="161"/>
      <c r="C544" s="10"/>
      <c r="D544" s="10"/>
      <c r="E544" s="10"/>
      <c r="F544" s="10"/>
      <c r="G544" s="10"/>
      <c r="H544" s="10"/>
      <c r="I544" s="10"/>
      <c r="J544" s="10"/>
      <c r="K544" s="160"/>
      <c r="L544" s="160"/>
      <c r="M544" s="160"/>
      <c r="N544" s="160"/>
      <c r="O544" s="160"/>
      <c r="P544" s="160"/>
      <c r="Q544" s="10"/>
      <c r="R544" s="10"/>
    </row>
    <row r="545" s="10" customFormat="true" ht="26.1" hidden="false" customHeight="true" outlineLevel="0" collapsed="false">
      <c r="A545" s="161"/>
      <c r="B545" s="161"/>
      <c r="K545" s="55"/>
      <c r="L545" s="55"/>
      <c r="M545" s="55"/>
      <c r="N545" s="55"/>
      <c r="O545" s="55"/>
      <c r="P545" s="55"/>
      <c r="Q545" s="55"/>
      <c r="R545" s="55"/>
    </row>
    <row r="546" s="10" customFormat="true" ht="32.25" hidden="false" customHeight="true" outlineLevel="0" collapsed="false">
      <c r="A546" s="161"/>
      <c r="B546" s="162"/>
      <c r="K546" s="55"/>
      <c r="L546" s="55"/>
      <c r="M546" s="55"/>
      <c r="N546" s="55"/>
      <c r="O546" s="55"/>
      <c r="P546" s="55"/>
      <c r="Q546" s="55"/>
      <c r="R546" s="55"/>
    </row>
    <row r="547" s="55" customFormat="true" ht="26.1" hidden="false" customHeight="true" outlineLevel="0" collapsed="false">
      <c r="A547" s="161"/>
      <c r="B547" s="162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</row>
    <row r="548" s="10" customFormat="true" ht="26.1" hidden="false" customHeight="true" outlineLevel="0" collapsed="false">
      <c r="A548" s="161"/>
      <c r="B548" s="161"/>
      <c r="K548" s="55"/>
      <c r="L548" s="55"/>
      <c r="M548" s="55"/>
      <c r="N548" s="55"/>
      <c r="O548" s="55"/>
      <c r="P548" s="55"/>
      <c r="Q548" s="55"/>
      <c r="R548" s="55"/>
    </row>
    <row r="549" s="55" customFormat="true" ht="26.1" hidden="false" customHeight="true" outlineLevel="0" collapsed="false">
      <c r="A549" s="161"/>
      <c r="B549" s="162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</row>
    <row r="550" s="10" customFormat="true" ht="26.1" hidden="false" customHeight="true" outlineLevel="0" collapsed="false">
      <c r="A550" s="161"/>
      <c r="B550" s="162"/>
      <c r="K550" s="55"/>
      <c r="L550" s="55"/>
      <c r="M550" s="55"/>
      <c r="N550" s="55"/>
      <c r="O550" s="55"/>
      <c r="P550" s="55"/>
      <c r="Q550" s="55"/>
      <c r="R550" s="55"/>
    </row>
    <row r="551" s="55" customFormat="true" ht="26.1" hidden="false" customHeight="true" outlineLevel="0" collapsed="false">
      <c r="A551" s="161"/>
      <c r="B551" s="161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</row>
    <row r="552" s="10" customFormat="true" ht="26.1" hidden="false" customHeight="true" outlineLevel="0" collapsed="false">
      <c r="A552" s="161"/>
      <c r="B552" s="162"/>
      <c r="K552" s="55"/>
      <c r="L552" s="55"/>
      <c r="M552" s="55"/>
      <c r="N552" s="55"/>
      <c r="O552" s="55"/>
      <c r="P552" s="55"/>
      <c r="Q552" s="55"/>
      <c r="R552" s="55"/>
    </row>
    <row r="553" s="55" customFormat="true" ht="26.1" hidden="false" customHeight="true" outlineLevel="0" collapsed="false">
      <c r="A553" s="152"/>
      <c r="B553" s="152"/>
      <c r="C553" s="10"/>
      <c r="D553" s="10"/>
      <c r="E553" s="10"/>
      <c r="F553" s="10"/>
      <c r="G553" s="10"/>
      <c r="H553" s="10"/>
      <c r="I553" s="10"/>
      <c r="J553" s="10"/>
      <c r="Q553" s="10"/>
      <c r="R553" s="10"/>
    </row>
    <row r="554" s="55" customFormat="true" ht="30.75" hidden="false" customHeight="true" outlineLevel="0" collapsed="false">
      <c r="A554" s="152"/>
      <c r="B554" s="153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</row>
    <row r="555" s="10" customFormat="true" ht="26.1" hidden="false" customHeight="true" outlineLevel="0" collapsed="false">
      <c r="A555" s="152"/>
      <c r="B555" s="152"/>
      <c r="K555" s="55"/>
      <c r="L555" s="55"/>
      <c r="M555" s="55"/>
      <c r="N555" s="55"/>
      <c r="O555" s="55"/>
      <c r="P555" s="55"/>
      <c r="Q555" s="55"/>
      <c r="R555" s="55"/>
    </row>
    <row r="556" s="55" customFormat="true" ht="26.1" hidden="false" customHeight="true" outlineLevel="0" collapsed="false">
      <c r="A556" s="152"/>
      <c r="B556" s="153"/>
      <c r="C556" s="10"/>
      <c r="D556" s="10"/>
      <c r="E556" s="10"/>
      <c r="F556" s="10"/>
      <c r="G556" s="10"/>
      <c r="H556" s="10"/>
      <c r="I556" s="10"/>
      <c r="J556" s="10"/>
      <c r="K556" s="58"/>
      <c r="L556" s="58"/>
      <c r="M556" s="58"/>
      <c r="N556" s="58"/>
      <c r="O556" s="58"/>
      <c r="P556" s="58"/>
      <c r="Q556" s="10"/>
      <c r="R556" s="10"/>
    </row>
    <row r="557" s="10" customFormat="true" ht="26.1" hidden="false" customHeight="true" outlineLevel="0" collapsed="false">
      <c r="A557" s="152"/>
      <c r="B557" s="153"/>
      <c r="Q557" s="55"/>
      <c r="R557" s="55"/>
    </row>
    <row r="558" s="111" customFormat="true" ht="26.1" hidden="false" customHeight="true" outlineLevel="0" collapsed="false">
      <c r="A558" s="152"/>
      <c r="B558" s="152"/>
      <c r="C558" s="10"/>
      <c r="D558" s="10"/>
      <c r="E558" s="10"/>
      <c r="F558" s="10"/>
      <c r="G558" s="10"/>
      <c r="H558" s="10"/>
      <c r="I558" s="10"/>
      <c r="J558" s="10"/>
      <c r="K558" s="55"/>
      <c r="L558" s="55"/>
      <c r="M558" s="55"/>
      <c r="N558" s="55"/>
      <c r="O558" s="55"/>
      <c r="P558" s="55"/>
      <c r="Q558" s="10"/>
      <c r="R558" s="10"/>
    </row>
    <row r="559" s="10" customFormat="true" ht="26.1" hidden="false" customHeight="true" outlineLevel="0" collapsed="false">
      <c r="A559" s="152"/>
      <c r="B559" s="153"/>
      <c r="Q559" s="55"/>
      <c r="R559" s="55"/>
    </row>
    <row r="560" s="55" customFormat="true" ht="26.1" hidden="false" customHeight="true" outlineLevel="0" collapsed="false">
      <c r="A560" s="161"/>
      <c r="B560" s="162"/>
      <c r="C560" s="10"/>
      <c r="D560" s="10"/>
      <c r="E560" s="10"/>
      <c r="F560" s="10"/>
      <c r="G560" s="10"/>
      <c r="H560" s="10"/>
      <c r="I560" s="10"/>
      <c r="J560" s="10"/>
      <c r="Q560" s="10"/>
      <c r="R560" s="10"/>
    </row>
    <row r="561" s="10" customFormat="true" ht="26.1" hidden="false" customHeight="true" outlineLevel="0" collapsed="false">
      <c r="A561" s="152"/>
      <c r="B561" s="152"/>
      <c r="K561" s="55"/>
      <c r="L561" s="55"/>
      <c r="M561" s="55"/>
      <c r="N561" s="55"/>
      <c r="O561" s="55"/>
      <c r="P561" s="55"/>
      <c r="Q561" s="55"/>
      <c r="R561" s="55"/>
    </row>
    <row r="562" s="55" customFormat="true" ht="26.1" hidden="false" customHeight="true" outlineLevel="0" collapsed="false">
      <c r="A562" s="152"/>
      <c r="B562" s="153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</row>
    <row r="563" s="10" customFormat="true" ht="26.1" hidden="false" customHeight="true" outlineLevel="0" collapsed="false">
      <c r="A563" s="152"/>
      <c r="B563" s="152"/>
      <c r="K563" s="55"/>
      <c r="L563" s="55"/>
      <c r="M563" s="55"/>
      <c r="N563" s="55"/>
      <c r="O563" s="55"/>
      <c r="P563" s="55"/>
    </row>
    <row r="564" s="55" customFormat="true" ht="26.1" hidden="false" customHeight="true" outlineLevel="0" collapsed="false">
      <c r="A564" s="152"/>
      <c r="B564" s="153"/>
      <c r="C564" s="10"/>
      <c r="D564" s="10"/>
      <c r="E564" s="10"/>
      <c r="F564" s="10"/>
      <c r="G564" s="10"/>
      <c r="H564" s="10"/>
      <c r="I564" s="10"/>
      <c r="J564" s="10"/>
    </row>
    <row r="565" s="10" customFormat="true" ht="26.1" hidden="false" customHeight="true" outlineLevel="0" collapsed="false">
      <c r="A565" s="152"/>
      <c r="B565" s="153"/>
      <c r="K565" s="55"/>
      <c r="L565" s="55"/>
      <c r="M565" s="55"/>
      <c r="N565" s="55"/>
      <c r="O565" s="55"/>
      <c r="P565" s="55"/>
    </row>
    <row r="566" s="55" customFormat="true" ht="44.25" hidden="false" customHeight="true" outlineLevel="0" collapsed="false">
      <c r="A566" s="152"/>
      <c r="B566" s="152"/>
      <c r="C566" s="10"/>
      <c r="D566" s="10"/>
      <c r="E566" s="10"/>
      <c r="F566" s="10"/>
      <c r="G566" s="10"/>
      <c r="H566" s="10"/>
      <c r="I566" s="10"/>
      <c r="J566" s="10"/>
      <c r="Q566" s="111"/>
      <c r="R566" s="111"/>
    </row>
    <row r="567" s="10" customFormat="true" ht="44.25" hidden="false" customHeight="true" outlineLevel="0" collapsed="false">
      <c r="A567" s="152"/>
      <c r="B567" s="153"/>
    </row>
    <row r="568" s="55" customFormat="true" ht="26.1" hidden="false" customHeight="true" outlineLevel="0" collapsed="false">
      <c r="A568" s="152"/>
      <c r="B568" s="153"/>
      <c r="C568" s="10"/>
      <c r="D568" s="10"/>
      <c r="E568" s="10"/>
      <c r="F568" s="10"/>
      <c r="G568" s="10"/>
      <c r="H568" s="10"/>
      <c r="I568" s="10"/>
      <c r="J568" s="10"/>
    </row>
    <row r="569" s="58" customFormat="true" ht="26.1" hidden="false" customHeight="true" outlineLevel="0" collapsed="false">
      <c r="A569" s="152"/>
      <c r="B569" s="153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</row>
    <row r="570" s="55" customFormat="true" ht="26.1" hidden="false" customHeight="true" outlineLevel="0" collapsed="false">
      <c r="A570" s="152"/>
      <c r="B570" s="153"/>
      <c r="C570" s="10"/>
      <c r="D570" s="10"/>
      <c r="E570" s="10"/>
      <c r="F570" s="10"/>
      <c r="G570" s="10"/>
      <c r="H570" s="10"/>
      <c r="I570" s="10"/>
      <c r="J570" s="10"/>
    </row>
    <row r="571" s="10" customFormat="true" ht="26.1" hidden="false" customHeight="true" outlineLevel="0" collapsed="false">
      <c r="A571" s="152"/>
      <c r="B571" s="152"/>
    </row>
    <row r="572" s="55" customFormat="true" ht="26.1" hidden="false" customHeight="true" outlineLevel="0" collapsed="false">
      <c r="A572" s="152"/>
      <c r="B572" s="153"/>
      <c r="C572" s="10"/>
      <c r="D572" s="10"/>
      <c r="E572" s="10"/>
      <c r="F572" s="10"/>
      <c r="G572" s="10"/>
      <c r="H572" s="10"/>
      <c r="I572" s="10"/>
      <c r="J572" s="10"/>
    </row>
    <row r="573" s="55" customFormat="true" ht="26.1" hidden="false" customHeight="true" outlineLevel="0" collapsed="false">
      <c r="A573" s="152"/>
      <c r="B573" s="152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</row>
    <row r="574" s="55" customFormat="true" ht="45.75" hidden="false" customHeight="true" outlineLevel="0" collapsed="false">
      <c r="A574" s="152"/>
      <c r="B574" s="153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</row>
    <row r="575" s="10" customFormat="true" ht="45.75" hidden="false" customHeight="true" outlineLevel="0" collapsed="false">
      <c r="A575" s="152"/>
      <c r="B575" s="152"/>
    </row>
    <row r="576" s="55" customFormat="true" ht="26.1" hidden="false" customHeight="true" outlineLevel="0" collapsed="false">
      <c r="A576" s="152"/>
      <c r="B576" s="153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</row>
    <row r="577" s="55" customFormat="true" ht="26.1" hidden="false" customHeight="true" outlineLevel="0" collapsed="false">
      <c r="A577" s="152"/>
      <c r="B577" s="152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58"/>
      <c r="R577" s="58"/>
    </row>
    <row r="578" s="55" customFormat="true" ht="26.1" hidden="false" customHeight="true" outlineLevel="0" collapsed="false">
      <c r="A578" s="152"/>
      <c r="B578" s="152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</row>
    <row r="579" s="10" customFormat="true" ht="30.75" hidden="false" customHeight="true" outlineLevel="0" collapsed="false">
      <c r="A579" s="152"/>
      <c r="B579" s="152"/>
      <c r="K579" s="55"/>
      <c r="L579" s="55"/>
      <c r="M579" s="55"/>
      <c r="N579" s="55"/>
      <c r="O579" s="55"/>
      <c r="P579" s="55"/>
    </row>
    <row r="580" s="55" customFormat="true" ht="26.1" hidden="false" customHeight="true" outlineLevel="0" collapsed="false">
      <c r="A580" s="152"/>
      <c r="B580" s="152"/>
      <c r="C580" s="10"/>
      <c r="D580" s="10"/>
      <c r="E580" s="10"/>
      <c r="F580" s="10"/>
      <c r="G580" s="10"/>
      <c r="H580" s="10"/>
      <c r="I580" s="10"/>
      <c r="J580" s="10"/>
    </row>
    <row r="581" s="10" customFormat="true" ht="26.1" hidden="false" customHeight="true" outlineLevel="0" collapsed="false">
      <c r="A581" s="152"/>
      <c r="B581" s="152"/>
      <c r="K581" s="55"/>
      <c r="L581" s="55"/>
      <c r="M581" s="55"/>
      <c r="N581" s="55"/>
      <c r="O581" s="55"/>
      <c r="P581" s="55"/>
      <c r="Q581" s="55"/>
      <c r="R581" s="55"/>
    </row>
    <row r="582" s="10" customFormat="true" ht="26.1" hidden="false" customHeight="true" outlineLevel="0" collapsed="false">
      <c r="A582" s="152"/>
      <c r="B582" s="152"/>
      <c r="K582" s="55"/>
      <c r="L582" s="55"/>
      <c r="M582" s="55"/>
      <c r="N582" s="55"/>
      <c r="O582" s="55"/>
      <c r="P582" s="55"/>
      <c r="Q582" s="55"/>
      <c r="R582" s="55"/>
    </row>
    <row r="583" s="10" customFormat="true" ht="26.1" hidden="false" customHeight="true" outlineLevel="0" collapsed="false">
      <c r="A583" s="152"/>
      <c r="B583" s="153"/>
      <c r="K583" s="55"/>
      <c r="L583" s="55"/>
      <c r="M583" s="55"/>
      <c r="N583" s="55"/>
      <c r="O583" s="55"/>
      <c r="P583" s="55"/>
    </row>
    <row r="584" s="73" customFormat="true" ht="26.1" hidden="false" customHeight="true" outlineLevel="0" collapsed="false">
      <c r="A584" s="152"/>
      <c r="B584" s="153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55"/>
      <c r="R584" s="55"/>
    </row>
    <row r="585" s="55" customFormat="true" ht="26.1" hidden="false" customHeight="true" outlineLevel="0" collapsed="false">
      <c r="A585" s="152"/>
      <c r="B585" s="153"/>
      <c r="C585" s="10"/>
      <c r="D585" s="10"/>
      <c r="E585" s="10"/>
      <c r="F585" s="10"/>
      <c r="G585" s="10"/>
      <c r="H585" s="10"/>
      <c r="I585" s="10"/>
      <c r="J585" s="10"/>
    </row>
    <row r="586" s="55" customFormat="true" ht="35.25" hidden="false" customHeight="true" outlineLevel="0" collapsed="false">
      <c r="A586" s="152"/>
      <c r="B586" s="153"/>
      <c r="C586" s="10"/>
      <c r="D586" s="10"/>
      <c r="E586" s="10"/>
      <c r="F586" s="10"/>
      <c r="G586" s="10"/>
      <c r="H586" s="10"/>
      <c r="I586" s="10"/>
      <c r="J586" s="10"/>
    </row>
    <row r="587" s="55" customFormat="true" ht="38.25" hidden="false" customHeight="true" outlineLevel="0" collapsed="false">
      <c r="A587" s="161"/>
      <c r="B587" s="162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</row>
    <row r="588" s="55" customFormat="true" ht="29.25" hidden="false" customHeight="true" outlineLevel="0" collapsed="false">
      <c r="A588" s="172"/>
      <c r="B588" s="172"/>
      <c r="C588" s="10"/>
      <c r="D588" s="10"/>
      <c r="E588" s="10"/>
      <c r="F588" s="10"/>
      <c r="G588" s="10"/>
      <c r="H588" s="10"/>
      <c r="I588" s="10"/>
      <c r="J588" s="10"/>
    </row>
    <row r="589" s="10" customFormat="true" ht="29.25" hidden="false" customHeight="true" outlineLevel="0" collapsed="false">
      <c r="A589" s="172"/>
      <c r="B589" s="203"/>
      <c r="K589" s="55"/>
      <c r="L589" s="55"/>
      <c r="M589" s="55"/>
      <c r="N589" s="55"/>
      <c r="O589" s="55"/>
      <c r="P589" s="55"/>
    </row>
    <row r="590" s="55" customFormat="true" ht="30.75" hidden="false" customHeight="true" outlineLevel="0" collapsed="false">
      <c r="A590" s="172"/>
      <c r="B590" s="203"/>
      <c r="C590" s="10"/>
      <c r="D590" s="10"/>
      <c r="E590" s="10"/>
      <c r="F590" s="10"/>
      <c r="G590" s="10"/>
      <c r="H590" s="10"/>
      <c r="I590" s="10"/>
      <c r="J590" s="10"/>
      <c r="Q590" s="10"/>
      <c r="R590" s="10"/>
    </row>
    <row r="591" s="160" customFormat="true" ht="34.5" hidden="false" customHeight="true" outlineLevel="0" collapsed="false">
      <c r="A591" s="172"/>
      <c r="B591" s="172"/>
      <c r="C591" s="10"/>
      <c r="D591" s="10"/>
      <c r="E591" s="10"/>
      <c r="F591" s="10"/>
      <c r="G591" s="10"/>
      <c r="H591" s="10"/>
      <c r="I591" s="10"/>
      <c r="J591" s="10"/>
      <c r="K591" s="55"/>
      <c r="L591" s="55"/>
      <c r="M591" s="55"/>
      <c r="N591" s="55"/>
      <c r="O591" s="55"/>
      <c r="P591" s="55"/>
      <c r="Q591" s="10"/>
      <c r="R591" s="10"/>
    </row>
    <row r="592" s="55" customFormat="true" ht="26.1" hidden="false" customHeight="true" outlineLevel="0" collapsed="false">
      <c r="A592" s="172"/>
      <c r="B592" s="203"/>
      <c r="C592" s="10"/>
      <c r="D592" s="10"/>
      <c r="E592" s="10"/>
      <c r="F592" s="10"/>
      <c r="G592" s="10"/>
      <c r="H592" s="10"/>
      <c r="I592" s="10"/>
      <c r="J592" s="10"/>
      <c r="Q592" s="73"/>
      <c r="R592" s="73"/>
    </row>
    <row r="593" s="55" customFormat="true" ht="35.25" hidden="false" customHeight="true" outlineLevel="0" collapsed="false">
      <c r="A593" s="172"/>
      <c r="B593" s="203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</row>
    <row r="594" s="10" customFormat="true" ht="31.5" hidden="false" customHeight="true" outlineLevel="0" collapsed="false">
      <c r="A594" s="172"/>
      <c r="B594" s="203"/>
      <c r="Q594" s="55"/>
      <c r="R594" s="55"/>
    </row>
    <row r="595" s="10" customFormat="true" ht="26.1" hidden="false" customHeight="true" outlineLevel="0" collapsed="false">
      <c r="A595" s="172"/>
      <c r="B595" s="203"/>
      <c r="K595" s="55"/>
      <c r="L595" s="55"/>
      <c r="M595" s="55"/>
      <c r="N595" s="55"/>
      <c r="O595" s="55"/>
      <c r="P595" s="55"/>
      <c r="Q595" s="55"/>
      <c r="R595" s="55"/>
    </row>
    <row r="596" s="10" customFormat="true" ht="26.1" hidden="false" customHeight="true" outlineLevel="0" collapsed="false">
      <c r="A596" s="172"/>
      <c r="B596" s="203"/>
      <c r="Q596" s="55"/>
      <c r="R596" s="55"/>
    </row>
    <row r="597" s="10" customFormat="true" ht="26.1" hidden="false" customHeight="true" outlineLevel="0" collapsed="false">
      <c r="A597" s="172"/>
      <c r="B597" s="172"/>
      <c r="K597" s="55"/>
      <c r="L597" s="55"/>
      <c r="M597" s="55"/>
      <c r="N597" s="55"/>
      <c r="O597" s="55"/>
      <c r="P597" s="55"/>
    </row>
    <row r="598" s="10" customFormat="true" ht="26.1" hidden="false" customHeight="true" outlineLevel="0" collapsed="false">
      <c r="A598" s="172"/>
      <c r="B598" s="172"/>
      <c r="Q598" s="55"/>
      <c r="R598" s="55"/>
    </row>
    <row r="599" s="10" customFormat="true" ht="30.75" hidden="false" customHeight="true" outlineLevel="0" collapsed="false">
      <c r="A599" s="172"/>
      <c r="B599" s="203"/>
      <c r="K599" s="55"/>
      <c r="L599" s="55"/>
      <c r="M599" s="55"/>
      <c r="N599" s="55"/>
      <c r="O599" s="55"/>
      <c r="P599" s="55"/>
      <c r="Q599" s="160"/>
      <c r="R599" s="160"/>
    </row>
    <row r="600" s="55" customFormat="true" ht="26.1" hidden="false" customHeight="true" outlineLevel="0" collapsed="false">
      <c r="A600" s="172"/>
      <c r="B600" s="172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</row>
    <row r="601" s="55" customFormat="true" ht="26.1" hidden="false" customHeight="true" outlineLevel="0" collapsed="false">
      <c r="A601" s="172"/>
      <c r="B601" s="203"/>
      <c r="C601" s="10"/>
      <c r="D601" s="10"/>
      <c r="E601" s="10"/>
      <c r="F601" s="10"/>
      <c r="G601" s="10"/>
      <c r="H601" s="10"/>
      <c r="I601" s="10"/>
      <c r="J601" s="10"/>
    </row>
    <row r="602" s="55" customFormat="true" ht="26.1" hidden="false" customHeight="true" outlineLevel="0" collapsed="false">
      <c r="A602" s="152"/>
      <c r="B602" s="152"/>
      <c r="C602" s="10"/>
      <c r="D602" s="10"/>
      <c r="E602" s="10"/>
      <c r="F602" s="10"/>
      <c r="G602" s="10"/>
      <c r="H602" s="10"/>
      <c r="I602" s="10"/>
      <c r="J602" s="10"/>
      <c r="Q602" s="10"/>
      <c r="R602" s="10"/>
    </row>
    <row r="603" s="55" customFormat="true" ht="26.1" hidden="false" customHeight="true" outlineLevel="0" collapsed="false">
      <c r="A603" s="204"/>
      <c r="B603" s="205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</row>
    <row r="604" s="55" customFormat="true" ht="26.1" hidden="false" customHeight="true" outlineLevel="0" collapsed="false">
      <c r="A604" s="204"/>
      <c r="B604" s="204"/>
      <c r="C604" s="10"/>
      <c r="D604" s="10"/>
      <c r="E604" s="10"/>
      <c r="F604" s="10"/>
      <c r="G604" s="10"/>
      <c r="H604" s="10"/>
      <c r="I604" s="10"/>
      <c r="J604" s="10"/>
      <c r="Q604" s="10"/>
      <c r="R604" s="10"/>
    </row>
    <row r="605" s="10" customFormat="true" ht="26.1" hidden="false" customHeight="true" outlineLevel="0" collapsed="false">
      <c r="A605" s="187"/>
      <c r="B605" s="188"/>
    </row>
    <row r="606" s="55" customFormat="true" ht="26.1" hidden="false" customHeight="true" outlineLevel="0" collapsed="false">
      <c r="A606" s="187"/>
      <c r="B606" s="188"/>
      <c r="C606" s="10"/>
      <c r="D606" s="10"/>
      <c r="E606" s="10"/>
      <c r="F606" s="10"/>
      <c r="G606" s="10"/>
      <c r="H606" s="10"/>
      <c r="I606" s="111"/>
      <c r="J606" s="111"/>
      <c r="K606" s="111"/>
      <c r="L606" s="111"/>
      <c r="M606" s="111"/>
      <c r="N606" s="111"/>
      <c r="O606" s="111"/>
      <c r="P606" s="111"/>
      <c r="Q606" s="10"/>
      <c r="R606" s="10"/>
    </row>
    <row r="607" s="55" customFormat="true" ht="26.1" hidden="false" customHeight="true" outlineLevel="0" collapsed="false">
      <c r="A607" s="161"/>
      <c r="B607" s="161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</row>
    <row r="608" s="55" customFormat="true" ht="26.1" hidden="false" customHeight="true" outlineLevel="0" collapsed="false">
      <c r="A608" s="161"/>
      <c r="B608" s="162"/>
      <c r="C608" s="10"/>
      <c r="D608" s="10"/>
      <c r="E608" s="10"/>
      <c r="F608" s="10"/>
      <c r="G608" s="10"/>
      <c r="H608" s="10"/>
      <c r="I608" s="10"/>
      <c r="J608" s="10"/>
    </row>
    <row r="609" s="10" customFormat="true" ht="26.1" hidden="false" customHeight="true" outlineLevel="0" collapsed="false">
      <c r="A609" s="161"/>
      <c r="B609" s="161"/>
      <c r="Q609" s="55"/>
      <c r="R609" s="55"/>
    </row>
    <row r="610" s="55" customFormat="true" ht="26.1" hidden="false" customHeight="true" outlineLevel="0" collapsed="false">
      <c r="A610" s="185"/>
      <c r="B610" s="185"/>
      <c r="C610" s="111"/>
      <c r="D610" s="111"/>
      <c r="E610" s="111"/>
      <c r="F610" s="111"/>
      <c r="G610" s="111"/>
      <c r="H610" s="111"/>
      <c r="I610" s="10"/>
      <c r="J610" s="10"/>
    </row>
    <row r="611" s="55" customFormat="true" ht="26.1" hidden="false" customHeight="true" outlineLevel="0" collapsed="false">
      <c r="A611" s="161"/>
      <c r="B611" s="161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</row>
    <row r="612" s="55" customFormat="true" ht="26.1" hidden="false" customHeight="true" outlineLevel="0" collapsed="false">
      <c r="A612" s="161"/>
      <c r="B612" s="162"/>
      <c r="C612" s="10"/>
      <c r="D612" s="10"/>
      <c r="E612" s="10"/>
      <c r="F612" s="10"/>
      <c r="G612" s="10"/>
      <c r="H612" s="10"/>
      <c r="I612" s="10"/>
      <c r="J612" s="10"/>
    </row>
    <row r="613" s="10" customFormat="true" ht="26.1" hidden="false" customHeight="true" outlineLevel="0" collapsed="false">
      <c r="A613" s="161"/>
      <c r="B613" s="161"/>
    </row>
    <row r="614" s="55" customFormat="true" ht="26.1" hidden="false" customHeight="true" outlineLevel="0" collapsed="false">
      <c r="A614" s="161"/>
      <c r="B614" s="162"/>
      <c r="C614" s="10"/>
      <c r="D614" s="10"/>
      <c r="E614" s="10"/>
      <c r="F614" s="10"/>
      <c r="G614" s="10"/>
      <c r="H614" s="10"/>
      <c r="I614" s="10"/>
      <c r="J614" s="10"/>
    </row>
    <row r="615" s="10" customFormat="true" ht="26.1" hidden="false" customHeight="true" outlineLevel="0" collapsed="false">
      <c r="A615" s="161"/>
      <c r="B615" s="161"/>
      <c r="Q615" s="55"/>
      <c r="R615" s="55"/>
    </row>
    <row r="616" s="10" customFormat="true" ht="29.25" hidden="false" customHeight="true" outlineLevel="0" collapsed="false">
      <c r="A616" s="161"/>
      <c r="B616" s="162"/>
      <c r="K616" s="55"/>
      <c r="L616" s="55"/>
      <c r="M616" s="55"/>
      <c r="N616" s="55"/>
      <c r="O616" s="55"/>
      <c r="P616" s="55"/>
      <c r="Q616" s="55"/>
      <c r="R616" s="55"/>
    </row>
    <row r="617" s="10" customFormat="true" ht="26.1" hidden="false" customHeight="true" outlineLevel="0" collapsed="false">
      <c r="A617" s="161"/>
      <c r="B617" s="161"/>
      <c r="K617" s="206" t="e">
        <f aca="false">#REF!</f>
        <v>#REF!</v>
      </c>
      <c r="L617" s="58"/>
      <c r="M617" s="58"/>
      <c r="N617" s="58"/>
      <c r="O617" s="58"/>
      <c r="P617" s="58"/>
    </row>
    <row r="618" s="55" customFormat="true" ht="26.1" hidden="false" customHeight="true" outlineLevel="0" collapsed="false">
      <c r="A618" s="161"/>
      <c r="B618" s="162"/>
      <c r="C618" s="10"/>
      <c r="D618" s="10"/>
      <c r="E618" s="10"/>
      <c r="F618" s="10"/>
      <c r="G618" s="10"/>
      <c r="H618" s="10"/>
      <c r="I618" s="10"/>
      <c r="J618" s="10"/>
    </row>
    <row r="619" s="10" customFormat="true" ht="26.1" hidden="false" customHeight="true" outlineLevel="0" collapsed="false">
      <c r="A619" s="161"/>
      <c r="B619" s="161"/>
      <c r="Q619" s="55"/>
      <c r="R619" s="55"/>
    </row>
    <row r="620" s="55" customFormat="true" ht="26.1" hidden="false" customHeight="true" outlineLevel="0" collapsed="false">
      <c r="A620" s="161"/>
      <c r="B620" s="162"/>
      <c r="C620" s="10"/>
      <c r="D620" s="10"/>
      <c r="E620" s="10"/>
      <c r="F620" s="10"/>
      <c r="G620" s="10"/>
      <c r="H620" s="10"/>
      <c r="I620" s="10"/>
      <c r="J620" s="10"/>
    </row>
    <row r="621" s="55" customFormat="true" ht="26.1" hidden="false" customHeight="true" outlineLevel="0" collapsed="false">
      <c r="A621" s="161"/>
      <c r="B621" s="162"/>
      <c r="C621" s="10"/>
      <c r="D621" s="10"/>
      <c r="E621" s="10"/>
      <c r="F621" s="10"/>
      <c r="G621" s="10"/>
      <c r="H621" s="10"/>
      <c r="I621" s="10"/>
      <c r="J621" s="10"/>
      <c r="Q621" s="10"/>
      <c r="R621" s="10"/>
    </row>
    <row r="622" s="55" customFormat="true" ht="26.1" hidden="false" customHeight="true" outlineLevel="0" collapsed="false">
      <c r="A622" s="161"/>
      <c r="B622" s="162"/>
      <c r="C622" s="10"/>
      <c r="D622" s="10"/>
      <c r="E622" s="10"/>
      <c r="F622" s="10"/>
      <c r="G622" s="10"/>
      <c r="H622" s="10"/>
      <c r="I622" s="10"/>
      <c r="J622" s="10"/>
    </row>
    <row r="623" s="10" customFormat="true" ht="26.1" hidden="false" customHeight="true" outlineLevel="0" collapsed="false">
      <c r="A623" s="161"/>
      <c r="B623" s="161"/>
    </row>
    <row r="624" s="55" customFormat="true" ht="26.1" hidden="false" customHeight="true" outlineLevel="0" collapsed="false">
      <c r="A624" s="161"/>
      <c r="B624" s="162"/>
      <c r="C624" s="10"/>
      <c r="D624" s="10"/>
      <c r="E624" s="10"/>
      <c r="F624" s="10"/>
      <c r="G624" s="10"/>
      <c r="H624" s="10"/>
      <c r="I624" s="10"/>
      <c r="J624" s="10"/>
      <c r="Q624" s="10"/>
      <c r="R624" s="10"/>
    </row>
    <row r="625" s="10" customFormat="true" ht="26.1" hidden="false" customHeight="true" outlineLevel="0" collapsed="false">
      <c r="A625" s="161"/>
      <c r="B625" s="162"/>
      <c r="K625" s="55"/>
      <c r="L625" s="55"/>
      <c r="M625" s="55"/>
      <c r="N625" s="55"/>
      <c r="O625" s="55"/>
      <c r="P625" s="55"/>
    </row>
    <row r="626" s="55" customFormat="true" ht="30.75" hidden="false" customHeight="true" outlineLevel="0" collapsed="false">
      <c r="A626" s="161"/>
      <c r="B626" s="162"/>
      <c r="C626" s="10"/>
      <c r="D626" s="10"/>
      <c r="E626" s="10"/>
      <c r="F626" s="10"/>
      <c r="G626" s="10"/>
      <c r="H626" s="10"/>
      <c r="I626" s="10"/>
      <c r="J626" s="10"/>
    </row>
    <row r="627" s="55" customFormat="true" ht="26.1" hidden="false" customHeight="true" outlineLevel="0" collapsed="false">
      <c r="A627" s="161"/>
      <c r="B627" s="161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</row>
    <row r="628" s="55" customFormat="true" ht="26.1" hidden="false" customHeight="true" outlineLevel="0" collapsed="false">
      <c r="A628" s="161"/>
      <c r="B628" s="162"/>
      <c r="C628" s="10"/>
      <c r="D628" s="10"/>
      <c r="E628" s="10"/>
      <c r="F628" s="10"/>
      <c r="G628" s="10"/>
      <c r="H628" s="10"/>
      <c r="I628" s="10"/>
      <c r="J628" s="10"/>
    </row>
    <row r="629" s="10" customFormat="true" ht="26.1" hidden="false" customHeight="true" outlineLevel="0" collapsed="false">
      <c r="A629" s="161"/>
      <c r="B629" s="162"/>
      <c r="Q629" s="55"/>
      <c r="R629" s="55"/>
    </row>
    <row r="630" s="10" customFormat="true" ht="26.1" hidden="false" customHeight="true" outlineLevel="0" collapsed="false">
      <c r="A630" s="161"/>
      <c r="B630" s="162"/>
      <c r="Q630" s="55"/>
      <c r="R630" s="55"/>
    </row>
    <row r="631" s="10" customFormat="true" ht="26.1" hidden="false" customHeight="true" outlineLevel="0" collapsed="false">
      <c r="A631" s="161"/>
      <c r="B631" s="161"/>
    </row>
    <row r="632" s="55" customFormat="true" ht="26.1" hidden="false" customHeight="true" outlineLevel="0" collapsed="false">
      <c r="A632" s="161"/>
      <c r="B632" s="162"/>
      <c r="C632" s="10"/>
      <c r="D632" s="10"/>
      <c r="E632" s="10"/>
      <c r="F632" s="10"/>
      <c r="G632" s="10"/>
      <c r="H632" s="10"/>
      <c r="I632" s="111"/>
      <c r="J632" s="111"/>
      <c r="K632" s="73"/>
      <c r="L632" s="73"/>
      <c r="M632" s="73"/>
      <c r="N632" s="73"/>
      <c r="O632" s="73"/>
      <c r="P632" s="73"/>
    </row>
    <row r="633" s="10" customFormat="true" ht="26.1" hidden="false" customHeight="true" outlineLevel="0" collapsed="false">
      <c r="A633" s="161"/>
      <c r="B633" s="161"/>
      <c r="K633" s="55"/>
      <c r="L633" s="55"/>
      <c r="M633" s="55"/>
      <c r="N633" s="55"/>
      <c r="O633" s="55"/>
      <c r="P633" s="55"/>
    </row>
    <row r="634" s="55" customFormat="true" ht="26.1" hidden="false" customHeight="true" outlineLevel="0" collapsed="false">
      <c r="A634" s="161"/>
      <c r="B634" s="161"/>
      <c r="C634" s="10"/>
      <c r="D634" s="10"/>
      <c r="E634" s="10"/>
      <c r="F634" s="10"/>
      <c r="G634" s="10"/>
      <c r="H634" s="10"/>
      <c r="I634" s="10"/>
      <c r="J634" s="10"/>
    </row>
    <row r="635" s="55" customFormat="true" ht="26.1" hidden="false" customHeight="true" outlineLevel="0" collapsed="false">
      <c r="A635" s="161"/>
      <c r="B635" s="161"/>
      <c r="C635" s="10"/>
      <c r="D635" s="10"/>
      <c r="E635" s="10"/>
      <c r="F635" s="10"/>
      <c r="G635" s="10"/>
      <c r="H635" s="10"/>
      <c r="I635" s="10"/>
      <c r="J635" s="10"/>
    </row>
    <row r="636" s="55" customFormat="true" ht="26.1" hidden="false" customHeight="true" outlineLevel="0" collapsed="false">
      <c r="A636" s="185"/>
      <c r="B636" s="186"/>
      <c r="C636" s="111"/>
      <c r="D636" s="111"/>
      <c r="E636" s="111"/>
      <c r="F636" s="111"/>
      <c r="G636" s="111"/>
      <c r="H636" s="111"/>
      <c r="I636" s="10"/>
      <c r="J636" s="10"/>
    </row>
    <row r="637" s="55" customFormat="true" ht="26.1" hidden="false" customHeight="true" outlineLevel="0" collapsed="false">
      <c r="A637" s="161"/>
      <c r="B637" s="162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</row>
    <row r="638" s="10" customFormat="true" ht="26.1" hidden="false" customHeight="true" outlineLevel="0" collapsed="false">
      <c r="A638" s="161"/>
      <c r="B638" s="162"/>
      <c r="K638" s="55"/>
      <c r="L638" s="55"/>
      <c r="M638" s="55"/>
      <c r="N638" s="55"/>
      <c r="O638" s="55"/>
      <c r="P638" s="55"/>
    </row>
    <row r="639" s="55" customFormat="true" ht="26.1" hidden="false" customHeight="true" outlineLevel="0" collapsed="false">
      <c r="A639" s="161"/>
      <c r="B639" s="162"/>
      <c r="C639" s="10"/>
      <c r="D639" s="10"/>
      <c r="E639" s="10"/>
      <c r="F639" s="10"/>
      <c r="G639" s="10"/>
      <c r="H639" s="10"/>
      <c r="I639" s="10"/>
      <c r="J639" s="10"/>
      <c r="K639" s="160"/>
      <c r="L639" s="160"/>
      <c r="M639" s="160"/>
      <c r="N639" s="160"/>
      <c r="O639" s="160"/>
      <c r="P639" s="160"/>
      <c r="Q639" s="10"/>
      <c r="R639" s="10"/>
    </row>
    <row r="640" s="10" customFormat="true" ht="26.1" hidden="false" customHeight="true" outlineLevel="0" collapsed="false">
      <c r="A640" s="161"/>
      <c r="B640" s="162"/>
      <c r="K640" s="55"/>
      <c r="L640" s="55"/>
      <c r="M640" s="55"/>
      <c r="N640" s="55"/>
      <c r="O640" s="55"/>
      <c r="P640" s="55"/>
      <c r="Q640" s="55"/>
      <c r="R640" s="55"/>
    </row>
    <row r="641" s="10" customFormat="true" ht="26.1" hidden="false" customHeight="true" outlineLevel="0" collapsed="false">
      <c r="A641" s="161"/>
      <c r="B641" s="161"/>
      <c r="K641" s="55"/>
      <c r="L641" s="55"/>
      <c r="M641" s="55"/>
      <c r="N641" s="55"/>
      <c r="O641" s="55"/>
      <c r="P641" s="55"/>
    </row>
    <row r="642" s="55" customFormat="true" ht="26.1" hidden="false" customHeight="true" outlineLevel="0" collapsed="false">
      <c r="A642" s="161"/>
      <c r="B642" s="162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</row>
    <row r="643" s="55" customFormat="true" ht="26.1" hidden="false" customHeight="true" outlineLevel="0" collapsed="false">
      <c r="A643" s="161"/>
      <c r="B643" s="161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S643" s="197"/>
      <c r="T643" s="197"/>
      <c r="U643" s="197"/>
      <c r="V643" s="197"/>
      <c r="W643" s="197"/>
      <c r="X643" s="198"/>
      <c r="Y643" s="198"/>
    </row>
    <row r="644" s="55" customFormat="true" ht="26.1" hidden="false" customHeight="true" outlineLevel="0" collapsed="false">
      <c r="A644" s="161"/>
      <c r="B644" s="162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S644" s="199"/>
      <c r="T644" s="199"/>
      <c r="U644" s="199"/>
      <c r="V644" s="199"/>
      <c r="W644" s="199"/>
      <c r="X644" s="198"/>
      <c r="Y644" s="198"/>
    </row>
    <row r="645" s="55" customFormat="true" ht="26.1" hidden="false" customHeight="true" outlineLevel="0" collapsed="false">
      <c r="A645" s="161"/>
      <c r="B645" s="162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S645" s="209"/>
      <c r="T645" s="229"/>
      <c r="U645" s="199"/>
      <c r="V645" s="199"/>
      <c r="W645" s="199"/>
      <c r="X645" s="198"/>
      <c r="Y645" s="198"/>
    </row>
    <row r="646" s="55" customFormat="true" ht="26.1" hidden="false" customHeight="true" outlineLevel="0" collapsed="false">
      <c r="A646" s="161"/>
      <c r="B646" s="161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209"/>
      <c r="T646" s="229"/>
      <c r="U646" s="199"/>
      <c r="V646" s="199"/>
      <c r="W646" s="199"/>
      <c r="X646" s="198"/>
      <c r="Y646" s="198"/>
    </row>
    <row r="647" s="55" customFormat="true" ht="26.1" hidden="false" customHeight="true" outlineLevel="0" collapsed="false">
      <c r="A647" s="161"/>
      <c r="B647" s="161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S647" s="209"/>
      <c r="T647" s="229"/>
      <c r="U647" s="199"/>
      <c r="V647" s="199"/>
      <c r="W647" s="199"/>
      <c r="X647" s="198"/>
      <c r="Y647" s="198"/>
    </row>
    <row r="648" s="10" customFormat="true" ht="26.1" hidden="false" customHeight="true" outlineLevel="0" collapsed="false">
      <c r="A648" s="161"/>
      <c r="B648" s="161"/>
      <c r="K648" s="55"/>
      <c r="L648" s="55"/>
      <c r="M648" s="55"/>
      <c r="N648" s="55"/>
      <c r="O648" s="55"/>
      <c r="P648" s="55"/>
      <c r="S648" s="211"/>
      <c r="T648" s="221"/>
      <c r="U648" s="200"/>
      <c r="V648" s="200"/>
      <c r="W648" s="200"/>
      <c r="X648" s="201"/>
      <c r="Y648" s="201"/>
    </row>
    <row r="649" s="55" customFormat="true" ht="26.1" hidden="false" customHeight="true" outlineLevel="0" collapsed="false">
      <c r="A649" s="161"/>
      <c r="B649" s="161"/>
      <c r="C649" s="10"/>
      <c r="D649" s="10"/>
      <c r="E649" s="10"/>
      <c r="F649" s="10"/>
      <c r="G649" s="10"/>
      <c r="H649" s="10"/>
      <c r="I649" s="10"/>
      <c r="J649" s="10"/>
      <c r="Q649" s="10"/>
      <c r="R649" s="10"/>
      <c r="S649" s="209"/>
      <c r="T649" s="229"/>
      <c r="U649" s="199"/>
      <c r="V649" s="199"/>
      <c r="W649" s="199"/>
      <c r="X649" s="198"/>
      <c r="Y649" s="198"/>
    </row>
    <row r="650" s="10" customFormat="true" ht="26.1" hidden="false" customHeight="true" outlineLevel="0" collapsed="false">
      <c r="A650" s="161"/>
      <c r="B650" s="161"/>
      <c r="K650" s="55"/>
      <c r="L650" s="55"/>
      <c r="M650" s="55"/>
      <c r="N650" s="55"/>
      <c r="O650" s="55"/>
      <c r="P650" s="55"/>
      <c r="Q650" s="55"/>
      <c r="R650" s="55"/>
      <c r="S650" s="200"/>
      <c r="T650" s="200"/>
      <c r="U650" s="200"/>
      <c r="V650" s="200"/>
      <c r="W650" s="200"/>
      <c r="X650" s="201"/>
      <c r="Y650" s="201"/>
    </row>
    <row r="651" s="55" customFormat="true" ht="26.1" hidden="false" customHeight="true" outlineLevel="0" collapsed="false">
      <c r="A651" s="161"/>
      <c r="B651" s="161"/>
      <c r="C651" s="10"/>
      <c r="D651" s="10"/>
      <c r="E651" s="10"/>
      <c r="F651" s="10"/>
      <c r="G651" s="10"/>
      <c r="H651" s="10"/>
      <c r="I651" s="10"/>
      <c r="J651" s="10"/>
      <c r="Q651" s="196"/>
      <c r="R651" s="207"/>
      <c r="S651" s="199"/>
      <c r="T651" s="199"/>
      <c r="U651" s="199"/>
      <c r="V651" s="199"/>
      <c r="W651" s="199"/>
      <c r="X651" s="198"/>
      <c r="Y651" s="198"/>
    </row>
    <row r="652" s="55" customFormat="true" ht="42" hidden="false" customHeight="true" outlineLevel="0" collapsed="false">
      <c r="A652" s="161"/>
      <c r="B652" s="162"/>
      <c r="C652" s="10"/>
      <c r="D652" s="10"/>
      <c r="E652" s="10"/>
      <c r="F652" s="10"/>
      <c r="G652" s="10"/>
      <c r="H652" s="10"/>
      <c r="I652" s="111"/>
      <c r="J652" s="111"/>
      <c r="K652" s="73"/>
      <c r="L652" s="73"/>
      <c r="Q652" s="199"/>
      <c r="R652" s="199"/>
    </row>
    <row r="653" s="55" customFormat="true" ht="36.75" hidden="false" customHeight="true" outlineLevel="0" collapsed="false">
      <c r="A653" s="161"/>
      <c r="B653" s="162"/>
      <c r="C653" s="10"/>
      <c r="D653" s="10"/>
      <c r="E653" s="10"/>
      <c r="F653" s="10"/>
      <c r="G653" s="10"/>
      <c r="H653" s="10"/>
      <c r="I653" s="111"/>
      <c r="J653" s="111"/>
      <c r="K653" s="111"/>
      <c r="L653" s="111"/>
      <c r="M653" s="10"/>
      <c r="N653" s="10"/>
      <c r="O653" s="10"/>
      <c r="P653" s="10"/>
      <c r="Q653" s="208"/>
      <c r="R653" s="209"/>
      <c r="S653" s="73"/>
      <c r="T653" s="73"/>
      <c r="U653" s="73"/>
      <c r="V653" s="73"/>
      <c r="W653" s="73"/>
    </row>
    <row r="654" s="55" customFormat="true" ht="26.1" hidden="false" customHeight="true" outlineLevel="0" collapsed="false">
      <c r="A654" s="161"/>
      <c r="B654" s="162"/>
      <c r="C654" s="10"/>
      <c r="D654" s="10"/>
      <c r="E654" s="10"/>
      <c r="F654" s="10"/>
      <c r="G654" s="10"/>
      <c r="H654" s="10"/>
      <c r="I654" s="111"/>
      <c r="J654" s="111"/>
      <c r="K654" s="73"/>
      <c r="L654" s="73"/>
      <c r="Q654" s="208"/>
      <c r="R654" s="209"/>
    </row>
    <row r="655" s="10" customFormat="true" ht="26.1" hidden="false" customHeight="true" outlineLevel="0" collapsed="false">
      <c r="A655" s="161"/>
      <c r="B655" s="162"/>
      <c r="I655" s="111"/>
      <c r="J655" s="111"/>
      <c r="K655" s="73"/>
      <c r="L655" s="73"/>
      <c r="M655" s="55"/>
      <c r="N655" s="55"/>
      <c r="O655" s="55"/>
      <c r="P655" s="55"/>
      <c r="Q655" s="208"/>
      <c r="R655" s="209"/>
    </row>
    <row r="656" s="55" customFormat="true" ht="26.1" hidden="false" customHeight="true" outlineLevel="0" collapsed="false">
      <c r="A656" s="185"/>
      <c r="B656" s="186"/>
      <c r="C656" s="111"/>
      <c r="D656" s="111"/>
      <c r="E656" s="111"/>
      <c r="F656" s="111"/>
      <c r="G656" s="111"/>
      <c r="H656" s="111"/>
      <c r="I656" s="10"/>
      <c r="J656" s="10"/>
      <c r="Q656" s="210"/>
      <c r="R656" s="211"/>
    </row>
    <row r="657" s="10" customFormat="true" ht="26.1" hidden="false" customHeight="true" outlineLevel="0" collapsed="false">
      <c r="A657" s="185"/>
      <c r="B657" s="185"/>
      <c r="C657" s="111"/>
      <c r="D657" s="111"/>
      <c r="E657" s="111"/>
      <c r="F657" s="111"/>
      <c r="G657" s="111"/>
      <c r="H657" s="111"/>
      <c r="Q657" s="208"/>
      <c r="R657" s="209"/>
    </row>
    <row r="658" s="10" customFormat="true" ht="26.1" hidden="false" customHeight="true" outlineLevel="0" collapsed="false">
      <c r="A658" s="185"/>
      <c r="B658" s="186"/>
      <c r="C658" s="111"/>
      <c r="D658" s="111"/>
      <c r="E658" s="111"/>
      <c r="F658" s="111"/>
      <c r="G658" s="111"/>
      <c r="H658" s="111"/>
      <c r="K658" s="55"/>
      <c r="L658" s="55"/>
      <c r="M658" s="55"/>
      <c r="N658" s="55"/>
      <c r="O658" s="55"/>
      <c r="P658" s="55"/>
      <c r="Q658" s="200"/>
      <c r="R658" s="200"/>
    </row>
    <row r="659" s="55" customFormat="true" ht="26.1" hidden="false" customHeight="true" outlineLevel="0" collapsed="false">
      <c r="A659" s="185"/>
      <c r="B659" s="186"/>
      <c r="C659" s="111"/>
      <c r="D659" s="111"/>
      <c r="E659" s="111"/>
      <c r="F659" s="111"/>
      <c r="G659" s="111"/>
      <c r="H659" s="111"/>
      <c r="I659" s="10"/>
      <c r="J659" s="10"/>
      <c r="Q659" s="199"/>
      <c r="R659" s="199"/>
    </row>
    <row r="660" s="55" customFormat="true" ht="26.1" hidden="false" customHeight="true" outlineLevel="0" collapsed="false">
      <c r="A660" s="161"/>
      <c r="B660" s="162"/>
      <c r="C660" s="10"/>
      <c r="D660" s="10"/>
      <c r="E660" s="10"/>
      <c r="F660" s="10"/>
      <c r="G660" s="10"/>
      <c r="H660" s="10"/>
      <c r="I660" s="10"/>
      <c r="J660" s="10"/>
    </row>
    <row r="661" s="55" customFormat="true" ht="26.1" hidden="false" customHeight="true" outlineLevel="0" collapsed="false">
      <c r="A661" s="161"/>
      <c r="B661" s="161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73"/>
      <c r="R661" s="73"/>
    </row>
    <row r="662" s="55" customFormat="true" ht="26.1" hidden="false" customHeight="true" outlineLevel="0" collapsed="false">
      <c r="A662" s="161"/>
      <c r="B662" s="162"/>
      <c r="C662" s="10"/>
      <c r="D662" s="10"/>
      <c r="E662" s="10"/>
      <c r="F662" s="10"/>
      <c r="G662" s="10"/>
      <c r="H662" s="10"/>
      <c r="I662" s="10"/>
      <c r="J662" s="10"/>
    </row>
    <row r="663" s="10" customFormat="true" ht="26.1" hidden="false" customHeight="true" outlineLevel="0" collapsed="false">
      <c r="A663" s="161"/>
      <c r="B663" s="162"/>
    </row>
    <row r="664" s="55" customFormat="true" ht="26.1" hidden="false" customHeight="true" outlineLevel="0" collapsed="false">
      <c r="A664" s="161"/>
      <c r="B664" s="162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</row>
    <row r="665" s="58" customFormat="true" ht="26.1" hidden="false" customHeight="true" outlineLevel="0" collapsed="false">
      <c r="A665" s="161"/>
      <c r="B665" s="161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</row>
    <row r="666" s="55" customFormat="true" ht="26.1" hidden="false" customHeight="true" outlineLevel="0" collapsed="false">
      <c r="A666" s="161"/>
      <c r="B666" s="162"/>
      <c r="C666" s="10"/>
      <c r="D666" s="10"/>
      <c r="E666" s="10"/>
      <c r="F666" s="10"/>
      <c r="G666" s="10"/>
      <c r="H666" s="10"/>
      <c r="I666" s="10"/>
      <c r="J666" s="10"/>
      <c r="Q666" s="10"/>
      <c r="R666" s="10"/>
    </row>
    <row r="667" s="55" customFormat="true" ht="26.1" hidden="false" customHeight="true" outlineLevel="0" collapsed="false">
      <c r="A667" s="212"/>
      <c r="B667" s="212"/>
      <c r="C667" s="10"/>
      <c r="D667" s="10"/>
      <c r="E667" s="10"/>
      <c r="F667" s="10"/>
      <c r="G667" s="10"/>
      <c r="H667" s="10"/>
      <c r="I667" s="213"/>
      <c r="J667" s="213"/>
      <c r="K667" s="213"/>
      <c r="L667" s="213"/>
      <c r="M667" s="213"/>
      <c r="N667" s="213"/>
      <c r="O667" s="10"/>
      <c r="P667" s="10"/>
    </row>
    <row r="668" s="55" customFormat="true" ht="41.25" hidden="false" customHeight="true" outlineLevel="0" collapsed="false">
      <c r="A668" s="161"/>
      <c r="B668" s="161"/>
      <c r="C668" s="10"/>
      <c r="D668" s="10"/>
      <c r="E668" s="10"/>
      <c r="F668" s="10"/>
      <c r="G668" s="10"/>
      <c r="H668" s="10"/>
      <c r="I668" s="214"/>
      <c r="J668" s="214"/>
      <c r="K668" s="215"/>
      <c r="L668" s="215"/>
      <c r="M668" s="215"/>
      <c r="N668" s="215"/>
    </row>
    <row r="669" s="10" customFormat="true" ht="26.1" hidden="false" customHeight="true" outlineLevel="0" collapsed="false">
      <c r="A669" s="161"/>
      <c r="B669" s="161"/>
      <c r="I669" s="173"/>
      <c r="J669" s="173"/>
      <c r="K669" s="216"/>
      <c r="L669" s="216"/>
      <c r="M669" s="174"/>
      <c r="N669" s="174"/>
      <c r="O669" s="55"/>
      <c r="P669" s="55"/>
      <c r="Q669" s="55"/>
      <c r="R669" s="55"/>
    </row>
    <row r="670" s="10" customFormat="true" ht="26.1" hidden="false" customHeight="true" outlineLevel="0" collapsed="false">
      <c r="A670" s="161"/>
      <c r="B670" s="162"/>
      <c r="I670" s="173"/>
      <c r="J670" s="173"/>
      <c r="K670" s="216"/>
      <c r="L670" s="216"/>
      <c r="M670" s="174"/>
      <c r="N670" s="174"/>
      <c r="O670" s="55"/>
      <c r="P670" s="55"/>
      <c r="Q670" s="55"/>
      <c r="R670" s="55"/>
    </row>
    <row r="671" s="10" customFormat="true" ht="26.1" hidden="false" customHeight="true" outlineLevel="0" collapsed="false">
      <c r="A671" s="161"/>
      <c r="B671" s="161"/>
      <c r="C671" s="217"/>
      <c r="D671" s="217"/>
      <c r="E671" s="195"/>
      <c r="F671" s="218"/>
      <c r="G671" s="219"/>
      <c r="H671" s="213"/>
      <c r="I671" s="161"/>
      <c r="J671" s="161"/>
      <c r="K671" s="185"/>
      <c r="L671" s="185"/>
      <c r="M671" s="161"/>
      <c r="N671" s="161"/>
    </row>
    <row r="672" customFormat="false" ht="26.1" hidden="false" customHeight="true" outlineLevel="0" collapsed="false">
      <c r="A672" s="161"/>
      <c r="B672" s="162"/>
      <c r="C672" s="214"/>
      <c r="D672" s="214"/>
      <c r="E672" s="214"/>
      <c r="F672" s="214"/>
      <c r="G672" s="214"/>
      <c r="H672" s="214"/>
      <c r="I672" s="158"/>
      <c r="J672" s="158"/>
      <c r="K672" s="159"/>
      <c r="L672" s="159"/>
      <c r="M672" s="159"/>
      <c r="N672" s="159"/>
      <c r="O672" s="55"/>
      <c r="P672" s="55"/>
      <c r="Q672" s="55"/>
      <c r="R672" s="55"/>
    </row>
    <row r="673" s="160" customFormat="true" ht="26.1" hidden="false" customHeight="true" outlineLevel="0" collapsed="false">
      <c r="A673" s="161"/>
      <c r="B673" s="162"/>
      <c r="C673" s="214"/>
      <c r="D673" s="214"/>
      <c r="E673" s="220"/>
      <c r="F673" s="221"/>
      <c r="G673" s="221"/>
      <c r="H673" s="173"/>
      <c r="I673" s="152"/>
      <c r="J673" s="152"/>
      <c r="K673" s="158"/>
      <c r="L673" s="158"/>
      <c r="M673" s="152"/>
      <c r="N673" s="152"/>
      <c r="O673" s="10"/>
      <c r="P673" s="10"/>
      <c r="Q673" s="58"/>
      <c r="R673" s="58"/>
    </row>
    <row r="674" customFormat="false" ht="26.1" hidden="false" customHeight="true" outlineLevel="0" collapsed="false">
      <c r="A674" s="161"/>
      <c r="B674" s="162"/>
      <c r="C674" s="214"/>
      <c r="D674" s="214"/>
      <c r="E674" s="220"/>
      <c r="F674" s="221"/>
      <c r="G674" s="221"/>
      <c r="H674" s="173"/>
      <c r="I674" s="152"/>
      <c r="J674" s="152"/>
      <c r="K674" s="159"/>
      <c r="L674" s="159"/>
      <c r="M674" s="153"/>
      <c r="N674" s="153"/>
      <c r="O674" s="55"/>
      <c r="P674" s="55"/>
      <c r="Q674" s="55"/>
      <c r="R674" s="55"/>
    </row>
    <row r="675" s="55" customFormat="true" ht="26.1" hidden="false" customHeight="true" outlineLevel="0" collapsed="false">
      <c r="A675" s="161"/>
      <c r="B675" s="161"/>
      <c r="C675" s="214"/>
      <c r="D675" s="214"/>
      <c r="E675" s="222"/>
      <c r="F675" s="221"/>
      <c r="G675" s="221"/>
      <c r="H675" s="161"/>
      <c r="I675" s="158"/>
      <c r="J675" s="158"/>
      <c r="K675" s="159"/>
      <c r="L675" s="159"/>
      <c r="M675" s="159"/>
      <c r="N675" s="159"/>
    </row>
    <row r="676" s="55" customFormat="true" ht="26.1" hidden="false" customHeight="true" outlineLevel="0" collapsed="false">
      <c r="A676" s="161"/>
      <c r="B676" s="162"/>
      <c r="C676" s="211"/>
      <c r="D676" s="211"/>
      <c r="E676" s="223"/>
      <c r="F676" s="221"/>
      <c r="G676" s="221"/>
      <c r="H676" s="158"/>
      <c r="I676" s="152"/>
      <c r="J676" s="152"/>
      <c r="K676" s="159"/>
      <c r="L676" s="159"/>
      <c r="M676" s="153"/>
      <c r="N676" s="153"/>
    </row>
    <row r="677" s="55" customFormat="true" ht="26.1" hidden="false" customHeight="true" outlineLevel="0" collapsed="false">
      <c r="A677" s="161"/>
      <c r="B677" s="161"/>
      <c r="C677" s="211"/>
      <c r="D677" s="211"/>
      <c r="E677" s="223"/>
      <c r="F677" s="221"/>
      <c r="G677" s="221"/>
      <c r="H677" s="152"/>
      <c r="I677" s="10"/>
      <c r="J677" s="10"/>
      <c r="K677" s="10"/>
      <c r="L677" s="10"/>
      <c r="M677" s="10"/>
      <c r="N677" s="10"/>
      <c r="O677" s="10"/>
      <c r="P677" s="10"/>
      <c r="Q677" s="10"/>
      <c r="R677" s="10"/>
    </row>
    <row r="678" s="55" customFormat="true" ht="26.1" hidden="false" customHeight="true" outlineLevel="0" collapsed="false">
      <c r="A678" s="161"/>
      <c r="B678" s="162"/>
      <c r="C678" s="214"/>
      <c r="D678" s="214"/>
      <c r="E678" s="220"/>
      <c r="F678" s="224"/>
      <c r="G678" s="224"/>
      <c r="H678" s="152"/>
      <c r="I678" s="10"/>
      <c r="J678" s="10"/>
      <c r="K678" s="10"/>
      <c r="L678" s="10"/>
      <c r="M678" s="10"/>
      <c r="N678" s="10"/>
      <c r="O678" s="10"/>
      <c r="P678" s="10"/>
      <c r="Q678" s="10"/>
      <c r="R678" s="10"/>
    </row>
    <row r="679" s="55" customFormat="true" ht="26.1" hidden="false" customHeight="true" outlineLevel="0" collapsed="false">
      <c r="A679" s="161"/>
      <c r="B679" s="162"/>
      <c r="C679" s="211"/>
      <c r="D679" s="211"/>
      <c r="E679" s="225"/>
      <c r="F679" s="224"/>
      <c r="G679" s="224"/>
      <c r="H679" s="158"/>
      <c r="I679" s="10"/>
      <c r="J679" s="10"/>
      <c r="K679" s="10"/>
      <c r="L679" s="10"/>
      <c r="M679" s="10"/>
      <c r="N679" s="10"/>
      <c r="O679" s="10"/>
      <c r="P679" s="10"/>
      <c r="Q679" s="10"/>
      <c r="R679" s="10"/>
    </row>
    <row r="680" s="10" customFormat="true" ht="26.1" hidden="false" customHeight="true" outlineLevel="0" collapsed="false">
      <c r="A680" s="161"/>
      <c r="B680" s="162"/>
      <c r="C680" s="214"/>
      <c r="D680" s="214"/>
      <c r="E680" s="222"/>
      <c r="F680" s="226"/>
      <c r="G680" s="226"/>
      <c r="H680" s="152"/>
      <c r="K680" s="55"/>
      <c r="L680" s="55"/>
      <c r="M680" s="55"/>
      <c r="N680" s="55"/>
      <c r="O680" s="55"/>
      <c r="P680" s="55"/>
    </row>
    <row r="681" s="55" customFormat="true" ht="26.1" hidden="false" customHeight="true" outlineLevel="0" collapsed="false">
      <c r="A681" s="161"/>
      <c r="B681" s="161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60"/>
      <c r="R681" s="160"/>
    </row>
    <row r="682" s="55" customFormat="true" ht="26.1" hidden="false" customHeight="true" outlineLevel="0" collapsed="false">
      <c r="A682" s="161"/>
      <c r="B682" s="161"/>
      <c r="C682" s="10"/>
      <c r="D682" s="10"/>
      <c r="E682" s="10"/>
      <c r="F682" s="10"/>
      <c r="G682" s="10"/>
      <c r="H682" s="10"/>
      <c r="I682" s="10"/>
      <c r="J682" s="10"/>
      <c r="Q682" s="10"/>
      <c r="R682" s="10"/>
    </row>
    <row r="683" s="10" customFormat="true" ht="26.1" hidden="false" customHeight="true" outlineLevel="0" collapsed="false">
      <c r="A683" s="161"/>
      <c r="B683" s="161"/>
      <c r="K683" s="55"/>
      <c r="L683" s="55"/>
      <c r="M683" s="55"/>
      <c r="N683" s="55"/>
      <c r="O683" s="55"/>
      <c r="P683" s="55"/>
      <c r="Q683" s="55"/>
      <c r="R683" s="55"/>
    </row>
    <row r="684" s="55" customFormat="true" ht="26.1" hidden="false" customHeight="true" outlineLevel="0" collapsed="false">
      <c r="A684" s="161"/>
      <c r="B684" s="162"/>
      <c r="C684" s="10"/>
      <c r="D684" s="10"/>
      <c r="E684" s="10"/>
      <c r="F684" s="10"/>
      <c r="G684" s="10"/>
      <c r="H684" s="10"/>
      <c r="I684" s="10"/>
      <c r="J684" s="10"/>
    </row>
    <row r="685" s="55" customFormat="true" ht="26.1" hidden="false" customHeight="true" outlineLevel="0" collapsed="false">
      <c r="A685" s="161"/>
      <c r="B685" s="161"/>
      <c r="C685" s="10"/>
      <c r="D685" s="10"/>
      <c r="E685" s="10"/>
      <c r="F685" s="10"/>
      <c r="G685" s="10"/>
      <c r="H685" s="10"/>
      <c r="I685" s="10"/>
      <c r="J685" s="10"/>
    </row>
    <row r="686" s="55" customFormat="true" ht="26.1" hidden="false" customHeight="true" outlineLevel="0" collapsed="false">
      <c r="A686" s="161"/>
      <c r="B686" s="162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</row>
    <row r="687" s="55" customFormat="true" ht="26.1" hidden="false" customHeight="true" outlineLevel="0" collapsed="false">
      <c r="A687" s="161"/>
      <c r="B687" s="162"/>
      <c r="C687" s="10"/>
      <c r="D687" s="10"/>
      <c r="E687" s="10"/>
      <c r="F687" s="10"/>
      <c r="G687" s="10"/>
      <c r="H687" s="10"/>
      <c r="I687" s="10"/>
      <c r="J687" s="10"/>
    </row>
    <row r="688" s="58" customFormat="true" ht="26.1" hidden="false" customHeight="true" outlineLevel="0" collapsed="false">
      <c r="A688" s="161"/>
      <c r="B688" s="162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</row>
    <row r="689" s="10" customFormat="true" ht="26.1" hidden="false" customHeight="true" outlineLevel="0" collapsed="false">
      <c r="A689" s="161"/>
      <c r="B689" s="162"/>
      <c r="Q689" s="55"/>
      <c r="R689" s="55"/>
    </row>
    <row r="690" s="10" customFormat="true" ht="30.75" hidden="false" customHeight="true" outlineLevel="0" collapsed="false">
      <c r="A690" s="152"/>
      <c r="B690" s="152"/>
      <c r="K690" s="55"/>
      <c r="L690" s="55"/>
      <c r="M690" s="55"/>
      <c r="N690" s="55"/>
      <c r="O690" s="55"/>
      <c r="P690" s="55"/>
      <c r="Q690" s="55"/>
      <c r="R690" s="55"/>
    </row>
    <row r="691" s="55" customFormat="true" ht="26.1" hidden="false" customHeight="true" outlineLevel="0" collapsed="false">
      <c r="A691" s="152"/>
      <c r="B691" s="153"/>
      <c r="C691" s="10"/>
      <c r="D691" s="10"/>
      <c r="E691" s="10"/>
      <c r="F691" s="10"/>
      <c r="G691" s="10"/>
      <c r="H691" s="10"/>
      <c r="I691" s="10"/>
      <c r="J691" s="10"/>
      <c r="K691" s="227"/>
      <c r="L691" s="227"/>
      <c r="M691" s="227"/>
      <c r="N691" s="197"/>
      <c r="O691" s="196"/>
      <c r="P691" s="196"/>
      <c r="Q691" s="10"/>
      <c r="R691" s="10"/>
    </row>
    <row r="692" s="10" customFormat="true" ht="26.1" hidden="false" customHeight="true" outlineLevel="0" collapsed="false">
      <c r="A692" s="183"/>
      <c r="B692" s="183"/>
      <c r="K692" s="228"/>
      <c r="L692" s="229"/>
      <c r="M692" s="229"/>
      <c r="N692" s="199"/>
      <c r="O692" s="199"/>
      <c r="P692" s="199"/>
      <c r="Q692" s="55"/>
      <c r="R692" s="55"/>
    </row>
    <row r="693" s="55" customFormat="true" ht="26.1" hidden="false" customHeight="true" outlineLevel="0" collapsed="false">
      <c r="A693" s="183"/>
      <c r="B693" s="183"/>
      <c r="C693" s="10"/>
      <c r="D693" s="10"/>
      <c r="E693" s="10"/>
      <c r="F693" s="10"/>
      <c r="G693" s="10"/>
      <c r="H693" s="10"/>
      <c r="I693" s="10"/>
      <c r="J693" s="10"/>
      <c r="K693" s="228"/>
      <c r="L693" s="229"/>
      <c r="M693" s="229"/>
      <c r="N693" s="199"/>
      <c r="O693" s="199"/>
      <c r="P693" s="208"/>
    </row>
    <row r="694" s="55" customFormat="true" ht="26.1" hidden="false" customHeight="true" outlineLevel="0" collapsed="false">
      <c r="A694" s="187"/>
      <c r="B694" s="188"/>
      <c r="C694" s="10"/>
      <c r="D694" s="10"/>
      <c r="E694" s="10"/>
      <c r="F694" s="10"/>
      <c r="G694" s="10"/>
      <c r="H694" s="10"/>
      <c r="I694" s="10"/>
      <c r="J694" s="10"/>
      <c r="K694" s="228"/>
      <c r="L694" s="229"/>
      <c r="M694" s="229"/>
      <c r="N694" s="199"/>
      <c r="O694" s="199"/>
      <c r="P694" s="208"/>
    </row>
    <row r="695" s="10" customFormat="true" ht="26.1" hidden="false" customHeight="true" outlineLevel="0" collapsed="false">
      <c r="A695" s="187"/>
      <c r="B695" s="188"/>
      <c r="K695" s="228"/>
      <c r="L695" s="229"/>
      <c r="M695" s="229"/>
      <c r="N695" s="199"/>
      <c r="O695" s="199"/>
      <c r="P695" s="208"/>
      <c r="Q695" s="55"/>
      <c r="R695" s="55"/>
    </row>
    <row r="696" s="10" customFormat="true" ht="28.5" hidden="false" customHeight="true" outlineLevel="0" collapsed="false">
      <c r="A696" s="161"/>
      <c r="B696" s="162"/>
      <c r="K696" s="225"/>
      <c r="L696" s="221"/>
      <c r="M696" s="221"/>
      <c r="N696" s="200"/>
      <c r="O696" s="200"/>
      <c r="P696" s="210"/>
      <c r="Q696" s="58"/>
      <c r="R696" s="58"/>
    </row>
    <row r="697" s="10" customFormat="true" ht="28.5" hidden="false" customHeight="true" outlineLevel="0" collapsed="false">
      <c r="A697" s="161"/>
      <c r="B697" s="162"/>
      <c r="K697" s="228"/>
      <c r="L697" s="229"/>
      <c r="M697" s="229"/>
      <c r="N697" s="199"/>
      <c r="O697" s="199"/>
      <c r="P697" s="208"/>
    </row>
    <row r="698" s="73" customFormat="true" ht="34.5" hidden="false" customHeight="true" outlineLevel="0" collapsed="false">
      <c r="A698" s="161"/>
      <c r="B698" s="162"/>
      <c r="C698" s="10"/>
      <c r="D698" s="10"/>
      <c r="E698" s="10"/>
      <c r="F698" s="10"/>
      <c r="G698" s="10"/>
      <c r="H698" s="10"/>
      <c r="I698" s="10"/>
      <c r="J698" s="10"/>
      <c r="K698" s="225"/>
      <c r="L698" s="221"/>
      <c r="M698" s="221"/>
      <c r="N698" s="200"/>
      <c r="O698" s="200"/>
      <c r="P698" s="200"/>
      <c r="Q698" s="10"/>
      <c r="R698" s="10"/>
    </row>
    <row r="699" s="55" customFormat="true" ht="26.1" hidden="false" customHeight="true" outlineLevel="0" collapsed="false">
      <c r="A699" s="161"/>
      <c r="B699" s="162"/>
      <c r="C699" s="10"/>
      <c r="D699" s="10"/>
      <c r="E699" s="10"/>
      <c r="F699" s="10"/>
      <c r="G699" s="10"/>
      <c r="H699" s="10"/>
      <c r="I699" s="10"/>
      <c r="J699" s="10"/>
      <c r="K699" s="228"/>
      <c r="L699" s="229"/>
      <c r="M699" s="229"/>
      <c r="N699" s="199"/>
      <c r="O699" s="199"/>
      <c r="P699" s="199"/>
    </row>
    <row r="700" s="10" customFormat="true" ht="26.1" hidden="false" customHeight="true" outlineLevel="0" collapsed="false">
      <c r="A700" s="161"/>
      <c r="B700" s="161"/>
      <c r="K700" s="55"/>
      <c r="L700" s="55"/>
      <c r="M700" s="55"/>
      <c r="N700" s="55"/>
      <c r="O700" s="55"/>
      <c r="P700" s="55"/>
    </row>
    <row r="701" s="10" customFormat="true" ht="26.1" hidden="false" customHeight="true" outlineLevel="0" collapsed="false">
      <c r="A701" s="161"/>
      <c r="B701" s="162"/>
      <c r="K701" s="73"/>
      <c r="L701" s="73"/>
      <c r="M701" s="73"/>
      <c r="N701" s="73"/>
      <c r="O701" s="73"/>
      <c r="P701" s="73"/>
      <c r="Q701" s="55"/>
      <c r="R701" s="55"/>
    </row>
    <row r="702" s="160" customFormat="true" ht="26.1" hidden="false" customHeight="true" outlineLevel="0" collapsed="false">
      <c r="A702" s="161"/>
      <c r="B702" s="161"/>
      <c r="C702" s="10"/>
      <c r="D702" s="10"/>
      <c r="E702" s="10"/>
      <c r="F702" s="10"/>
      <c r="G702" s="10"/>
      <c r="H702" s="10"/>
      <c r="I702" s="10"/>
      <c r="J702" s="10"/>
      <c r="K702" s="55"/>
      <c r="L702" s="55"/>
      <c r="M702" s="55"/>
      <c r="N702" s="55"/>
      <c r="O702" s="55"/>
      <c r="P702" s="55"/>
      <c r="Q702" s="55"/>
      <c r="R702" s="55"/>
    </row>
    <row r="703" s="55" customFormat="true" ht="26.1" hidden="false" customHeight="true" outlineLevel="0" collapsed="false">
      <c r="A703" s="161"/>
      <c r="B703" s="162"/>
      <c r="C703" s="10"/>
      <c r="D703" s="10"/>
      <c r="E703" s="10"/>
      <c r="F703" s="10"/>
      <c r="G703" s="10"/>
      <c r="H703" s="10"/>
      <c r="I703" s="10"/>
      <c r="J703" s="10"/>
      <c r="K703" s="8" t="e">
        <f aca="false">#REF!</f>
        <v>#REF!</v>
      </c>
      <c r="L703" s="10"/>
      <c r="M703" s="10"/>
      <c r="N703" s="10"/>
      <c r="O703" s="10"/>
      <c r="P703" s="10"/>
      <c r="Q703" s="10"/>
      <c r="R703" s="10"/>
    </row>
    <row r="704" s="55" customFormat="true" ht="26.1" hidden="false" customHeight="true" outlineLevel="0" collapsed="false">
      <c r="A704" s="230"/>
      <c r="B704" s="231"/>
      <c r="C704" s="10"/>
      <c r="D704" s="10"/>
      <c r="E704" s="10"/>
      <c r="F704" s="10"/>
      <c r="G704" s="10"/>
      <c r="H704" s="10"/>
      <c r="I704" s="10"/>
      <c r="J704" s="10"/>
      <c r="Q704" s="10"/>
      <c r="R704" s="10"/>
    </row>
    <row r="705" s="10" customFormat="true" ht="26.1" hidden="false" customHeight="true" outlineLevel="0" collapsed="false">
      <c r="A705" s="230"/>
      <c r="B705" s="231"/>
    </row>
    <row r="706" s="55" customFormat="true" ht="26.1" hidden="false" customHeight="true" outlineLevel="0" collapsed="false">
      <c r="A706" s="230"/>
      <c r="B706" s="231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73"/>
      <c r="R706" s="73"/>
    </row>
    <row r="707" s="10" customFormat="true" ht="26.1" hidden="false" customHeight="true" outlineLevel="0" collapsed="false">
      <c r="A707" s="230"/>
      <c r="B707" s="230"/>
      <c r="K707" s="55"/>
      <c r="L707" s="55"/>
      <c r="M707" s="55"/>
      <c r="N707" s="55"/>
      <c r="O707" s="55"/>
      <c r="P707" s="55"/>
      <c r="Q707" s="55"/>
      <c r="R707" s="55"/>
    </row>
    <row r="708" s="55" customFormat="true" ht="31.5" hidden="false" customHeight="true" outlineLevel="0" collapsed="false">
      <c r="A708" s="230"/>
      <c r="B708" s="231"/>
      <c r="C708" s="10"/>
      <c r="D708" s="10"/>
      <c r="E708" s="10"/>
      <c r="F708" s="10"/>
      <c r="G708" s="10"/>
      <c r="H708" s="10"/>
      <c r="I708" s="10"/>
      <c r="J708" s="10"/>
      <c r="Q708" s="10"/>
      <c r="R708" s="10"/>
    </row>
    <row r="709" s="55" customFormat="true" ht="26.1" hidden="false" customHeight="true" outlineLevel="0" collapsed="false">
      <c r="A709" s="230"/>
      <c r="B709" s="230"/>
      <c r="C709" s="10"/>
      <c r="D709" s="10"/>
      <c r="E709" s="10"/>
      <c r="F709" s="10"/>
      <c r="G709" s="10"/>
      <c r="H709" s="10"/>
      <c r="I709" s="10"/>
      <c r="J709" s="10"/>
      <c r="Q709" s="10"/>
      <c r="R709" s="10"/>
    </row>
    <row r="710" s="10" customFormat="true" ht="26.1" hidden="false" customHeight="true" outlineLevel="0" collapsed="false">
      <c r="A710" s="230"/>
      <c r="B710" s="230"/>
      <c r="K710" s="55"/>
      <c r="L710" s="55"/>
      <c r="M710" s="55"/>
      <c r="N710" s="55"/>
      <c r="O710" s="55"/>
      <c r="P710" s="55"/>
      <c r="Q710" s="160"/>
      <c r="R710" s="160"/>
    </row>
    <row r="711" s="55" customFormat="true" ht="26.1" hidden="false" customHeight="true" outlineLevel="0" collapsed="false">
      <c r="A711" s="230"/>
      <c r="B711" s="231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</row>
    <row r="712" s="10" customFormat="true" ht="26.1" hidden="false" customHeight="true" outlineLevel="0" collapsed="false">
      <c r="A712" s="230"/>
      <c r="B712" s="231"/>
      <c r="K712" s="55"/>
      <c r="L712" s="55"/>
      <c r="M712" s="55"/>
      <c r="N712" s="55"/>
      <c r="O712" s="55"/>
      <c r="P712" s="55"/>
      <c r="Q712" s="55"/>
      <c r="R712" s="55"/>
    </row>
    <row r="713" s="55" customFormat="true" ht="26.1" hidden="false" customHeight="true" outlineLevel="0" collapsed="false">
      <c r="A713" s="230"/>
      <c r="B713" s="231"/>
      <c r="C713" s="10"/>
      <c r="D713" s="10"/>
      <c r="E713" s="10"/>
      <c r="F713" s="10"/>
      <c r="G713" s="10"/>
      <c r="H713" s="10"/>
      <c r="I713" s="10"/>
      <c r="J713" s="10"/>
      <c r="K713" s="58"/>
      <c r="L713" s="58"/>
      <c r="M713" s="58"/>
      <c r="N713" s="58"/>
      <c r="O713" s="58"/>
      <c r="P713" s="58"/>
      <c r="Q713" s="10"/>
      <c r="R713" s="10"/>
    </row>
    <row r="714" s="55" customFormat="true" ht="26.1" hidden="false" customHeight="true" outlineLevel="0" collapsed="false">
      <c r="A714" s="230"/>
      <c r="B714" s="231"/>
      <c r="C714" s="10"/>
      <c r="D714" s="10"/>
      <c r="E714" s="10"/>
      <c r="F714" s="10"/>
      <c r="G714" s="10"/>
      <c r="H714" s="10"/>
      <c r="I714" s="10"/>
      <c r="J714" s="10"/>
    </row>
    <row r="715" s="10" customFormat="true" ht="26.1" hidden="false" customHeight="true" outlineLevel="0" collapsed="false">
      <c r="A715" s="230"/>
      <c r="B715" s="230"/>
      <c r="K715" s="55"/>
      <c r="L715" s="55"/>
      <c r="M715" s="55"/>
      <c r="N715" s="55"/>
      <c r="O715" s="55"/>
      <c r="P715" s="55"/>
    </row>
    <row r="716" s="55" customFormat="true" ht="40.5" hidden="false" customHeight="true" outlineLevel="0" collapsed="false">
      <c r="A716" s="230"/>
      <c r="B716" s="231"/>
      <c r="C716" s="10"/>
      <c r="D716" s="10"/>
      <c r="E716" s="10"/>
      <c r="F716" s="10"/>
      <c r="G716" s="10"/>
      <c r="H716" s="10"/>
      <c r="I716" s="10"/>
      <c r="J716" s="10"/>
    </row>
    <row r="717" s="10" customFormat="true" ht="40.5" hidden="false" customHeight="true" outlineLevel="0" collapsed="false">
      <c r="A717" s="232"/>
      <c r="B717" s="233"/>
      <c r="Q717" s="55"/>
      <c r="R717" s="55"/>
    </row>
    <row r="718" s="10" customFormat="true" ht="26.1" hidden="false" customHeight="true" outlineLevel="0" collapsed="false">
      <c r="A718" s="230"/>
      <c r="B718" s="231"/>
    </row>
    <row r="719" s="55" customFormat="true" ht="26.1" hidden="false" customHeight="true" outlineLevel="0" collapsed="false">
      <c r="A719" s="230"/>
      <c r="B719" s="231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</row>
    <row r="720" s="55" customFormat="true" ht="26.1" hidden="false" customHeight="true" outlineLevel="0" collapsed="false">
      <c r="A720" s="230"/>
      <c r="B720" s="231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</row>
    <row r="721" s="10" customFormat="true" ht="26.1" hidden="false" customHeight="true" outlineLevel="0" collapsed="false">
      <c r="A721" s="230"/>
      <c r="B721" s="230"/>
      <c r="K721" s="160"/>
      <c r="L721" s="160"/>
      <c r="M721" s="160"/>
      <c r="N721" s="160"/>
      <c r="O721" s="160"/>
      <c r="P721" s="160"/>
      <c r="Q721" s="55"/>
      <c r="R721" s="55"/>
    </row>
    <row r="722" s="55" customFormat="true" ht="26.1" hidden="false" customHeight="true" outlineLevel="0" collapsed="false">
      <c r="A722" s="230"/>
      <c r="B722" s="23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</row>
    <row r="723" s="55" customFormat="true" ht="26.1" hidden="false" customHeight="true" outlineLevel="0" collapsed="false">
      <c r="A723" s="161"/>
      <c r="B723" s="161"/>
      <c r="C723" s="10"/>
      <c r="D723" s="10"/>
      <c r="E723" s="10"/>
      <c r="F723" s="10"/>
      <c r="G723" s="10"/>
      <c r="H723" s="10"/>
      <c r="I723" s="10"/>
      <c r="J723" s="10"/>
      <c r="Q723" s="10"/>
      <c r="R723" s="10"/>
    </row>
    <row r="724" s="55" customFormat="true" ht="26.1" hidden="false" customHeight="true" outlineLevel="0" collapsed="false">
      <c r="A724" s="161"/>
      <c r="B724" s="161"/>
      <c r="C724" s="10"/>
      <c r="D724" s="10"/>
      <c r="E724" s="10"/>
      <c r="F724" s="10"/>
      <c r="G724" s="10"/>
      <c r="H724" s="10"/>
      <c r="I724" s="10"/>
      <c r="J724" s="10"/>
    </row>
    <row r="725" s="111" customFormat="true" ht="26.1" hidden="false" customHeight="true" outlineLevel="0" collapsed="false">
      <c r="A725" s="161"/>
      <c r="B725" s="161"/>
      <c r="C725" s="10"/>
      <c r="D725" s="10"/>
      <c r="E725" s="10"/>
      <c r="F725" s="10"/>
      <c r="G725" s="10"/>
      <c r="H725" s="10"/>
      <c r="I725" s="10"/>
      <c r="J725" s="10"/>
      <c r="K725" s="55"/>
      <c r="L725" s="55"/>
      <c r="M725" s="55"/>
      <c r="N725" s="55"/>
      <c r="O725" s="55"/>
      <c r="P725" s="55"/>
      <c r="Q725" s="10"/>
      <c r="R725" s="10"/>
    </row>
    <row r="726" s="55" customFormat="true" ht="26.1" hidden="false" customHeight="true" outlineLevel="0" collapsed="false">
      <c r="A726" s="161"/>
      <c r="B726" s="161"/>
      <c r="C726" s="10"/>
      <c r="D726" s="10"/>
      <c r="E726" s="10"/>
      <c r="F726" s="10"/>
      <c r="G726" s="10"/>
      <c r="H726" s="10"/>
      <c r="I726" s="10"/>
      <c r="J726" s="10"/>
      <c r="Q726" s="10"/>
      <c r="R726" s="10"/>
    </row>
    <row r="727" s="10" customFormat="true" ht="26.1" hidden="false" customHeight="true" outlineLevel="0" collapsed="false">
      <c r="A727" s="161"/>
      <c r="B727" s="162"/>
      <c r="K727" s="55"/>
      <c r="L727" s="55"/>
      <c r="M727" s="55"/>
      <c r="N727" s="55"/>
      <c r="O727" s="55"/>
      <c r="P727" s="55"/>
      <c r="Q727" s="55"/>
      <c r="R727" s="55"/>
    </row>
    <row r="728" s="10" customFormat="true" ht="26.1" hidden="false" customHeight="true" outlineLevel="0" collapsed="false">
      <c r="A728" s="161"/>
      <c r="B728" s="162"/>
      <c r="Q728" s="55"/>
      <c r="R728" s="55"/>
    </row>
    <row r="729" s="55" customFormat="true" ht="26.1" hidden="false" customHeight="true" outlineLevel="0" collapsed="false">
      <c r="A729" s="161"/>
      <c r="B729" s="162"/>
      <c r="C729" s="10"/>
      <c r="D729" s="10"/>
      <c r="E729" s="10"/>
      <c r="F729" s="10"/>
      <c r="G729" s="10"/>
      <c r="H729" s="10"/>
      <c r="I729" s="10"/>
      <c r="J729" s="10"/>
      <c r="Q729" s="10"/>
      <c r="R729" s="10"/>
    </row>
    <row r="730" s="55" customFormat="true" ht="26.1" hidden="false" customHeight="true" outlineLevel="0" collapsed="false">
      <c r="A730" s="161"/>
      <c r="B730" s="162"/>
      <c r="C730" s="10"/>
      <c r="D730" s="10"/>
      <c r="E730" s="10"/>
      <c r="F730" s="10"/>
      <c r="G730" s="10"/>
      <c r="H730" s="10"/>
      <c r="I730" s="10"/>
      <c r="J730" s="10"/>
    </row>
    <row r="731" s="55" customFormat="true" ht="26.1" hidden="false" customHeight="true" outlineLevel="0" collapsed="false">
      <c r="A731" s="161"/>
      <c r="B731" s="162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</row>
    <row r="732" s="55" customFormat="true" ht="26.1" hidden="false" customHeight="true" outlineLevel="0" collapsed="false">
      <c r="A732" s="161"/>
      <c r="B732" s="161"/>
      <c r="C732" s="10"/>
      <c r="D732" s="10"/>
      <c r="E732" s="10"/>
      <c r="F732" s="10"/>
      <c r="G732" s="10"/>
      <c r="H732" s="10"/>
      <c r="I732" s="10"/>
      <c r="J732" s="10"/>
    </row>
    <row r="733" s="55" customFormat="true" ht="26.1" hidden="false" customHeight="true" outlineLevel="0" collapsed="false">
      <c r="A733" s="161"/>
      <c r="B733" s="162"/>
      <c r="C733" s="10"/>
      <c r="D733" s="10"/>
      <c r="E733" s="10"/>
      <c r="F733" s="10"/>
      <c r="G733" s="10"/>
      <c r="H733" s="10"/>
      <c r="I733" s="10"/>
      <c r="J733" s="10"/>
      <c r="Q733" s="111"/>
      <c r="R733" s="111"/>
    </row>
    <row r="734" s="55" customFormat="true" ht="26.1" hidden="false" customHeight="true" outlineLevel="0" collapsed="false">
      <c r="A734" s="161"/>
      <c r="B734" s="162"/>
      <c r="C734" s="10"/>
      <c r="D734" s="10"/>
      <c r="E734" s="10"/>
      <c r="F734" s="10"/>
      <c r="G734" s="10"/>
      <c r="H734" s="10"/>
      <c r="I734" s="10"/>
      <c r="J734" s="10"/>
    </row>
    <row r="735" s="55" customFormat="true" ht="26.1" hidden="false" customHeight="true" outlineLevel="0" collapsed="false">
      <c r="A735" s="161"/>
      <c r="B735" s="161"/>
      <c r="C735" s="10"/>
      <c r="D735" s="10"/>
      <c r="E735" s="10"/>
      <c r="F735" s="10"/>
      <c r="G735" s="10"/>
      <c r="H735" s="10"/>
      <c r="I735" s="10"/>
      <c r="J735" s="10"/>
      <c r="Q735" s="10"/>
      <c r="R735" s="10"/>
    </row>
    <row r="736" s="10" customFormat="true" ht="26.1" hidden="false" customHeight="true" outlineLevel="0" collapsed="false">
      <c r="A736" s="161"/>
      <c r="B736" s="162"/>
      <c r="K736" s="58"/>
      <c r="L736" s="58"/>
      <c r="M736" s="58"/>
      <c r="N736" s="58"/>
      <c r="O736" s="58"/>
      <c r="P736" s="58"/>
    </row>
    <row r="737" s="55" customFormat="true" ht="26.1" hidden="false" customHeight="true" outlineLevel="0" collapsed="false">
      <c r="A737" s="161"/>
      <c r="B737" s="162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</row>
    <row r="738" s="55" customFormat="true" ht="26.1" hidden="false" customHeight="true" outlineLevel="0" collapsed="false">
      <c r="A738" s="161"/>
      <c r="B738" s="162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</row>
    <row r="739" s="55" customFormat="true" ht="26.1" hidden="false" customHeight="true" outlineLevel="0" collapsed="false">
      <c r="A739" s="161"/>
      <c r="B739" s="162"/>
      <c r="C739" s="10"/>
      <c r="D739" s="10"/>
      <c r="E739" s="10"/>
      <c r="F739" s="10"/>
      <c r="G739" s="10"/>
      <c r="H739" s="10"/>
      <c r="I739" s="10"/>
      <c r="J739" s="10"/>
    </row>
    <row r="740" s="10" customFormat="true" ht="26.1" hidden="false" customHeight="true" outlineLevel="0" collapsed="false">
      <c r="A740" s="161"/>
      <c r="B740" s="162"/>
      <c r="Q740" s="55"/>
      <c r="R740" s="55"/>
    </row>
    <row r="741" s="55" customFormat="true" ht="26.1" hidden="false" customHeight="true" outlineLevel="0" collapsed="false">
      <c r="A741" s="161"/>
      <c r="B741" s="161"/>
      <c r="C741" s="10"/>
      <c r="D741" s="10"/>
      <c r="E741" s="10"/>
      <c r="F741" s="10"/>
      <c r="G741" s="10"/>
      <c r="H741" s="10"/>
      <c r="I741" s="10"/>
      <c r="J741" s="10"/>
    </row>
    <row r="742" s="10" customFormat="true" ht="26.1" hidden="false" customHeight="true" outlineLevel="0" collapsed="false">
      <c r="A742" s="161"/>
      <c r="B742" s="161"/>
      <c r="K742" s="55"/>
      <c r="L742" s="55"/>
      <c r="M742" s="55"/>
      <c r="N742" s="55"/>
      <c r="O742" s="55"/>
      <c r="P742" s="55"/>
      <c r="Q742" s="55"/>
      <c r="R742" s="55"/>
    </row>
    <row r="743" s="55" customFormat="true" ht="59.25" hidden="false" customHeight="true" outlineLevel="0" collapsed="false">
      <c r="A743" s="161"/>
      <c r="B743" s="162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</row>
    <row r="744" s="55" customFormat="true" ht="33.75" hidden="false" customHeight="true" outlineLevel="0" collapsed="false">
      <c r="A744" s="161"/>
      <c r="B744" s="161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</row>
    <row r="745" s="10" customFormat="true" ht="26.1" hidden="false" customHeight="true" outlineLevel="0" collapsed="false">
      <c r="A745" s="161"/>
      <c r="B745" s="162"/>
      <c r="Q745" s="55"/>
      <c r="R745" s="55"/>
    </row>
    <row r="746" s="10" customFormat="true" ht="26.1" hidden="false" customHeight="true" outlineLevel="0" collapsed="false">
      <c r="A746" s="161"/>
      <c r="B746" s="162"/>
      <c r="K746" s="73"/>
      <c r="L746" s="73"/>
      <c r="M746" s="73"/>
      <c r="N746" s="73"/>
      <c r="O746" s="73"/>
      <c r="P746" s="73"/>
      <c r="Q746" s="55"/>
      <c r="R746" s="55"/>
    </row>
    <row r="747" s="10" customFormat="true" ht="26.1" hidden="false" customHeight="true" outlineLevel="0" collapsed="false">
      <c r="A747" s="161"/>
      <c r="B747" s="161"/>
      <c r="K747" s="55"/>
      <c r="L747" s="55"/>
      <c r="M747" s="55"/>
      <c r="N747" s="55"/>
      <c r="O747" s="55"/>
      <c r="P747" s="55"/>
      <c r="Q747" s="55"/>
      <c r="R747" s="55"/>
    </row>
    <row r="748" s="10" customFormat="true" ht="26.1" hidden="false" customHeight="true" outlineLevel="0" collapsed="false">
      <c r="A748" s="161"/>
      <c r="B748" s="161"/>
    </row>
    <row r="749" s="10" customFormat="true" ht="26.1" hidden="false" customHeight="true" outlineLevel="0" collapsed="false">
      <c r="A749" s="161"/>
      <c r="B749" s="161"/>
      <c r="Q749" s="55"/>
      <c r="R749" s="55"/>
    </row>
    <row r="750" s="10" customFormat="true" ht="26.1" hidden="false" customHeight="true" outlineLevel="0" collapsed="false">
      <c r="A750" s="185"/>
      <c r="B750" s="186"/>
      <c r="K750" s="160"/>
      <c r="L750" s="160"/>
      <c r="M750" s="160"/>
      <c r="N750" s="160"/>
      <c r="O750" s="160"/>
      <c r="P750" s="160"/>
    </row>
    <row r="751" s="55" customFormat="true" ht="26.1" hidden="false" customHeight="true" outlineLevel="0" collapsed="false">
      <c r="A751" s="161"/>
      <c r="B751" s="162"/>
      <c r="C751" s="10"/>
      <c r="D751" s="10"/>
      <c r="E751" s="10"/>
      <c r="F751" s="10"/>
      <c r="G751" s="10"/>
      <c r="H751" s="10"/>
      <c r="I751" s="10"/>
      <c r="J751" s="10"/>
    </row>
    <row r="752" s="55" customFormat="true" ht="26.1" hidden="false" customHeight="true" outlineLevel="0" collapsed="false">
      <c r="A752" s="161"/>
      <c r="B752" s="161"/>
      <c r="C752" s="10"/>
      <c r="D752" s="10"/>
      <c r="E752" s="10"/>
      <c r="F752" s="10"/>
      <c r="G752" s="10"/>
      <c r="H752" s="10"/>
      <c r="I752" s="10"/>
      <c r="J752" s="10"/>
    </row>
    <row r="753" s="55" customFormat="true" ht="26.1" hidden="false" customHeight="true" outlineLevel="0" collapsed="false">
      <c r="A753" s="161"/>
      <c r="B753" s="161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</row>
    <row r="754" s="55" customFormat="true" ht="26.1" hidden="false" customHeight="true" outlineLevel="0" collapsed="false">
      <c r="A754" s="161"/>
      <c r="B754" s="161"/>
      <c r="C754" s="10"/>
      <c r="D754" s="10"/>
      <c r="E754" s="10"/>
      <c r="F754" s="10"/>
      <c r="G754" s="10"/>
      <c r="H754" s="10"/>
      <c r="I754" s="10"/>
      <c r="J754" s="10"/>
      <c r="Q754" s="10"/>
      <c r="R754" s="10"/>
    </row>
    <row r="755" s="55" customFormat="true" ht="26.1" hidden="false" customHeight="true" outlineLevel="0" collapsed="false">
      <c r="A755" s="161"/>
      <c r="B755" s="162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</row>
    <row r="756" s="10" customFormat="true" ht="26.1" hidden="false" customHeight="true" outlineLevel="0" collapsed="false">
      <c r="A756" s="161"/>
      <c r="B756" s="162"/>
      <c r="K756" s="55"/>
      <c r="L756" s="55"/>
      <c r="M756" s="55"/>
      <c r="N756" s="55"/>
      <c r="O756" s="55"/>
      <c r="P756" s="55"/>
    </row>
    <row r="757" s="55" customFormat="true" ht="26.1" hidden="false" customHeight="true" outlineLevel="0" collapsed="false">
      <c r="A757" s="161"/>
      <c r="B757" s="161"/>
      <c r="C757" s="10"/>
      <c r="D757" s="10"/>
      <c r="E757" s="10"/>
      <c r="F757" s="10"/>
      <c r="G757" s="10"/>
      <c r="H757" s="10"/>
      <c r="I757" s="10"/>
      <c r="J757" s="10"/>
      <c r="Q757" s="10"/>
      <c r="R757" s="10"/>
    </row>
    <row r="758" s="55" customFormat="true" ht="26.1" hidden="false" customHeight="true" outlineLevel="0" collapsed="false">
      <c r="A758" s="212"/>
      <c r="B758" s="234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</row>
    <row r="759" s="55" customFormat="true" ht="26.1" hidden="false" customHeight="true" outlineLevel="0" collapsed="false">
      <c r="A759" s="161"/>
      <c r="B759" s="161"/>
      <c r="C759" s="10"/>
      <c r="D759" s="10"/>
      <c r="E759" s="10"/>
      <c r="F759" s="10"/>
      <c r="G759" s="10"/>
      <c r="H759" s="10"/>
      <c r="I759" s="10"/>
      <c r="J759" s="10"/>
    </row>
    <row r="760" s="10" customFormat="true" ht="26.1" hidden="false" customHeight="true" outlineLevel="0" collapsed="false">
      <c r="A760" s="161"/>
      <c r="B760" s="162"/>
      <c r="Q760" s="55"/>
      <c r="R760" s="55"/>
    </row>
    <row r="761" s="55" customFormat="true" ht="26.1" hidden="false" customHeight="true" outlineLevel="0" collapsed="false">
      <c r="A761" s="161"/>
      <c r="B761" s="162"/>
      <c r="C761" s="10"/>
      <c r="D761" s="10"/>
      <c r="E761" s="10"/>
      <c r="F761" s="10"/>
      <c r="G761" s="10"/>
      <c r="H761" s="10"/>
      <c r="I761" s="10"/>
      <c r="J761" s="10"/>
    </row>
    <row r="762" s="55" customFormat="true" ht="26.1" hidden="false" customHeight="true" outlineLevel="0" collapsed="false">
      <c r="A762" s="161"/>
      <c r="B762" s="161"/>
      <c r="C762" s="10"/>
      <c r="D762" s="10"/>
      <c r="E762" s="10"/>
      <c r="F762" s="10"/>
      <c r="G762" s="10"/>
      <c r="H762" s="10"/>
      <c r="I762" s="10"/>
      <c r="J762" s="10"/>
    </row>
    <row r="763" s="55" customFormat="true" ht="26.1" hidden="false" customHeight="true" outlineLevel="0" collapsed="false">
      <c r="A763" s="161"/>
      <c r="B763" s="162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</row>
    <row r="764" s="55" customFormat="true" ht="26.1" hidden="false" customHeight="true" outlineLevel="0" collapsed="false">
      <c r="A764" s="161"/>
      <c r="B764" s="161"/>
      <c r="C764" s="10"/>
      <c r="D764" s="10"/>
      <c r="E764" s="10"/>
      <c r="F764" s="10"/>
      <c r="G764" s="10"/>
      <c r="H764" s="10"/>
      <c r="I764" s="10"/>
      <c r="J764" s="10"/>
      <c r="Q764" s="10"/>
      <c r="R764" s="10"/>
    </row>
    <row r="765" s="55" customFormat="true" ht="26.1" hidden="false" customHeight="true" outlineLevel="0" collapsed="false">
      <c r="A765" s="161"/>
      <c r="B765" s="162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</row>
    <row r="766" s="10" customFormat="true" ht="26.1" hidden="false" customHeight="true" outlineLevel="0" collapsed="false">
      <c r="A766" s="161"/>
      <c r="B766" s="162"/>
      <c r="Q766" s="55"/>
      <c r="R766" s="55"/>
    </row>
    <row r="767" s="10" customFormat="true" ht="30.75" hidden="false" customHeight="true" outlineLevel="0" collapsed="false">
      <c r="A767" s="161"/>
      <c r="B767" s="161"/>
      <c r="K767" s="55"/>
      <c r="L767" s="55"/>
      <c r="M767" s="55"/>
      <c r="N767" s="55"/>
      <c r="O767" s="55"/>
      <c r="P767" s="55"/>
      <c r="Q767" s="55"/>
      <c r="R767" s="55"/>
    </row>
    <row r="768" s="55" customFormat="true" ht="26.1" hidden="false" customHeight="true" outlineLevel="0" collapsed="false">
      <c r="A768" s="161"/>
      <c r="B768" s="162"/>
      <c r="C768" s="10"/>
      <c r="D768" s="10"/>
      <c r="E768" s="10"/>
      <c r="F768" s="10"/>
      <c r="G768" s="10"/>
      <c r="H768" s="10"/>
      <c r="I768" s="10"/>
      <c r="J768" s="10"/>
      <c r="Q768" s="10"/>
      <c r="R768" s="10"/>
    </row>
    <row r="769" s="10" customFormat="true" ht="26.1" hidden="false" customHeight="true" outlineLevel="0" collapsed="false">
      <c r="A769" s="161"/>
      <c r="B769" s="161"/>
      <c r="Q769" s="55"/>
      <c r="R769" s="55"/>
    </row>
    <row r="770" s="55" customFormat="true" ht="26.1" hidden="false" customHeight="true" outlineLevel="0" collapsed="false">
      <c r="A770" s="161"/>
      <c r="B770" s="161"/>
      <c r="C770" s="10"/>
      <c r="D770" s="10"/>
      <c r="E770" s="10"/>
      <c r="F770" s="10"/>
      <c r="G770" s="10"/>
      <c r="H770" s="10"/>
      <c r="I770" s="10"/>
      <c r="J770" s="10"/>
    </row>
    <row r="771" s="10" customFormat="true" ht="26.1" hidden="false" customHeight="true" outlineLevel="0" collapsed="false">
      <c r="A771" s="161"/>
      <c r="B771" s="162"/>
      <c r="K771" s="55"/>
      <c r="L771" s="55"/>
      <c r="M771" s="55"/>
      <c r="N771" s="55"/>
      <c r="O771" s="55"/>
      <c r="P771" s="55"/>
      <c r="Q771" s="55"/>
      <c r="R771" s="55"/>
    </row>
    <row r="772" s="55" customFormat="true" ht="26.1" hidden="false" customHeight="true" outlineLevel="0" collapsed="false">
      <c r="A772" s="161"/>
      <c r="B772" s="162"/>
      <c r="C772" s="10"/>
      <c r="D772" s="10"/>
      <c r="E772" s="10"/>
      <c r="F772" s="10"/>
      <c r="G772" s="10"/>
      <c r="H772" s="10"/>
      <c r="I772" s="10"/>
      <c r="J772" s="10"/>
    </row>
    <row r="773" s="111" customFormat="true" ht="32.25" hidden="false" customHeight="true" outlineLevel="0" collapsed="false">
      <c r="A773" s="161"/>
      <c r="B773" s="161"/>
      <c r="C773" s="10"/>
      <c r="D773" s="10"/>
      <c r="E773" s="10"/>
      <c r="F773" s="10"/>
      <c r="G773" s="10"/>
      <c r="H773" s="10"/>
      <c r="Q773" s="55"/>
      <c r="R773" s="55"/>
    </row>
    <row r="774" s="55" customFormat="true" ht="26.1" hidden="false" customHeight="true" outlineLevel="0" collapsed="false">
      <c r="A774" s="161"/>
      <c r="B774" s="162"/>
      <c r="C774" s="10"/>
      <c r="D774" s="10"/>
      <c r="E774" s="10"/>
      <c r="F774" s="10"/>
      <c r="G774" s="10"/>
      <c r="H774" s="10"/>
      <c r="I774" s="10"/>
      <c r="J774" s="10"/>
      <c r="Q774" s="10"/>
      <c r="R774" s="10"/>
    </row>
    <row r="775" s="55" customFormat="true" ht="31.5" hidden="false" customHeight="true" outlineLevel="0" collapsed="false">
      <c r="A775" s="161"/>
      <c r="B775" s="162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</row>
    <row r="776" s="10" customFormat="true" ht="26.1" hidden="false" customHeight="true" outlineLevel="0" collapsed="false">
      <c r="A776" s="161"/>
      <c r="B776" s="162"/>
      <c r="Q776" s="55"/>
      <c r="R776" s="55"/>
    </row>
    <row r="777" s="55" customFormat="true" ht="26.1" hidden="false" customHeight="true" outlineLevel="0" collapsed="false">
      <c r="A777" s="185"/>
      <c r="B777" s="185"/>
      <c r="C777" s="111"/>
      <c r="D777" s="111"/>
      <c r="E777" s="111"/>
      <c r="F777" s="111"/>
      <c r="G777" s="111"/>
      <c r="H777" s="111"/>
      <c r="I777" s="10"/>
      <c r="J777" s="10"/>
      <c r="Q777" s="10"/>
      <c r="R777" s="10"/>
    </row>
    <row r="778" s="55" customFormat="true" ht="26.1" hidden="false" customHeight="true" outlineLevel="0" collapsed="false">
      <c r="A778" s="161"/>
      <c r="B778" s="162"/>
      <c r="C778" s="10"/>
      <c r="D778" s="10"/>
      <c r="E778" s="10"/>
      <c r="F778" s="10"/>
      <c r="G778" s="10"/>
      <c r="H778" s="10"/>
      <c r="I778" s="10"/>
      <c r="J778" s="10"/>
    </row>
    <row r="779" s="10" customFormat="true" ht="26.1" hidden="false" customHeight="true" outlineLevel="0" collapsed="false">
      <c r="A779" s="161"/>
      <c r="B779" s="161"/>
      <c r="K779" s="55"/>
      <c r="L779" s="55"/>
      <c r="M779" s="55"/>
      <c r="N779" s="55"/>
      <c r="O779" s="55"/>
      <c r="P779" s="55"/>
    </row>
    <row r="780" s="10" customFormat="true" ht="26.1" hidden="false" customHeight="true" outlineLevel="0" collapsed="false">
      <c r="A780" s="161"/>
      <c r="B780" s="161"/>
      <c r="K780" s="55"/>
      <c r="L780" s="55"/>
      <c r="M780" s="55"/>
      <c r="N780" s="55"/>
      <c r="O780" s="55"/>
      <c r="P780" s="55"/>
      <c r="Q780" s="55"/>
      <c r="R780" s="55"/>
    </row>
    <row r="781" s="10" customFormat="true" ht="26.1" hidden="false" customHeight="true" outlineLevel="0" collapsed="false">
      <c r="A781" s="161"/>
      <c r="B781" s="162"/>
      <c r="K781" s="55"/>
      <c r="L781" s="55"/>
      <c r="M781" s="55"/>
      <c r="N781" s="55"/>
      <c r="O781" s="55"/>
      <c r="P781" s="55"/>
      <c r="Q781" s="111"/>
      <c r="R781" s="111"/>
    </row>
    <row r="782" s="55" customFormat="true" ht="26.1" hidden="false" customHeight="true" outlineLevel="0" collapsed="false">
      <c r="A782" s="152"/>
      <c r="B782" s="153"/>
      <c r="C782" s="10"/>
      <c r="D782" s="10"/>
      <c r="E782" s="10"/>
      <c r="F782" s="10"/>
      <c r="G782" s="10"/>
      <c r="H782" s="10"/>
      <c r="I782" s="10"/>
      <c r="J782" s="10"/>
    </row>
    <row r="783" s="10" customFormat="true" ht="26.1" hidden="false" customHeight="true" outlineLevel="0" collapsed="false">
      <c r="A783" s="152"/>
      <c r="B783" s="153"/>
      <c r="K783" s="55"/>
      <c r="L783" s="55"/>
      <c r="M783" s="55"/>
      <c r="N783" s="55"/>
      <c r="O783" s="55"/>
      <c r="P783" s="55"/>
      <c r="Q783" s="55"/>
      <c r="R783" s="55"/>
    </row>
    <row r="784" s="58" customFormat="true" ht="26.1" hidden="false" customHeight="true" outlineLevel="0" collapsed="false">
      <c r="A784" s="170"/>
      <c r="B784" s="171"/>
      <c r="C784" s="10"/>
      <c r="D784" s="10"/>
      <c r="E784" s="10"/>
      <c r="F784" s="10"/>
      <c r="G784" s="10"/>
      <c r="H784" s="10"/>
      <c r="I784" s="10"/>
      <c r="J784" s="10"/>
      <c r="K784" s="8" t="e">
        <f aca="false">#REF!</f>
        <v>#REF!</v>
      </c>
      <c r="L784" s="10"/>
      <c r="M784" s="10"/>
      <c r="N784" s="10"/>
      <c r="O784" s="10"/>
      <c r="P784" s="10"/>
      <c r="Q784" s="10"/>
      <c r="R784" s="10"/>
    </row>
    <row r="785" s="55" customFormat="true" ht="26.1" hidden="false" customHeight="true" outlineLevel="0" collapsed="false">
      <c r="A785" s="183"/>
      <c r="B785" s="184"/>
      <c r="C785" s="10"/>
      <c r="D785" s="10"/>
      <c r="E785" s="10"/>
      <c r="F785" s="10"/>
      <c r="G785" s="10"/>
      <c r="H785" s="10"/>
      <c r="I785" s="10"/>
      <c r="J785" s="10"/>
    </row>
    <row r="786" s="55" customFormat="true" ht="26.1" hidden="false" customHeight="true" outlineLevel="0" collapsed="false">
      <c r="A786" s="187"/>
      <c r="B786" s="188"/>
      <c r="C786" s="10"/>
      <c r="D786" s="10"/>
      <c r="E786" s="10"/>
      <c r="F786" s="10"/>
      <c r="G786" s="10"/>
      <c r="H786" s="10"/>
      <c r="I786" s="10"/>
      <c r="J786" s="10"/>
    </row>
    <row r="787" s="10" customFormat="true" ht="26.1" hidden="false" customHeight="true" outlineLevel="0" collapsed="false">
      <c r="A787" s="170"/>
      <c r="B787" s="171"/>
      <c r="K787" s="55"/>
      <c r="L787" s="55"/>
      <c r="M787" s="55"/>
      <c r="N787" s="55"/>
      <c r="O787" s="55"/>
      <c r="P787" s="55"/>
    </row>
    <row r="788" s="10" customFormat="true" ht="31.5" hidden="false" customHeight="true" outlineLevel="0" collapsed="false">
      <c r="A788" s="161"/>
      <c r="B788" s="161"/>
    </row>
    <row r="789" s="10" customFormat="true" ht="30.75" hidden="false" customHeight="true" outlineLevel="0" collapsed="false">
      <c r="A789" s="161"/>
      <c r="B789" s="162"/>
      <c r="K789" s="55"/>
      <c r="L789" s="55"/>
      <c r="M789" s="55"/>
      <c r="N789" s="55"/>
      <c r="O789" s="55"/>
      <c r="P789" s="55"/>
    </row>
    <row r="790" s="55" customFormat="true" ht="30.75" hidden="false" customHeight="true" outlineLevel="0" collapsed="false">
      <c r="A790" s="161"/>
      <c r="B790" s="162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</row>
    <row r="791" s="55" customFormat="true" ht="26.1" hidden="false" customHeight="true" outlineLevel="0" collapsed="false">
      <c r="A791" s="161"/>
      <c r="B791" s="162"/>
      <c r="C791" s="10"/>
      <c r="D791" s="10"/>
      <c r="E791" s="10"/>
      <c r="F791" s="10"/>
      <c r="G791" s="10"/>
      <c r="H791" s="10"/>
      <c r="I791" s="10"/>
      <c r="J791" s="10"/>
      <c r="Q791" s="10"/>
      <c r="R791" s="10"/>
    </row>
    <row r="792" s="55" customFormat="true" ht="26.1" hidden="false" customHeight="true" outlineLevel="0" collapsed="false">
      <c r="A792" s="161"/>
      <c r="B792" s="161"/>
      <c r="C792" s="10"/>
      <c r="D792" s="10"/>
      <c r="E792" s="10"/>
      <c r="F792" s="10"/>
      <c r="G792" s="10"/>
      <c r="H792" s="10"/>
      <c r="I792" s="10"/>
      <c r="J792" s="10"/>
      <c r="Q792" s="58"/>
      <c r="R792" s="58"/>
    </row>
    <row r="793" s="55" customFormat="true" ht="26.1" hidden="false" customHeight="true" outlineLevel="0" collapsed="false">
      <c r="A793" s="161"/>
      <c r="B793" s="162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</row>
    <row r="794" s="55" customFormat="true" ht="26.1" hidden="false" customHeight="true" outlineLevel="0" collapsed="false">
      <c r="A794" s="161"/>
      <c r="B794" s="161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</row>
    <row r="795" s="10" customFormat="true" ht="26.1" hidden="false" customHeight="true" outlineLevel="0" collapsed="false">
      <c r="A795" s="161"/>
      <c r="B795" s="162"/>
    </row>
    <row r="796" s="55" customFormat="true" ht="26.1" hidden="false" customHeight="true" outlineLevel="0" collapsed="false">
      <c r="A796" s="161"/>
      <c r="B796" s="162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</row>
    <row r="797" s="10" customFormat="true" ht="26.1" hidden="false" customHeight="true" outlineLevel="0" collapsed="false">
      <c r="A797" s="161"/>
      <c r="B797" s="161"/>
    </row>
    <row r="798" s="111" customFormat="true" ht="26.1" hidden="false" customHeight="true" outlineLevel="0" collapsed="false">
      <c r="A798" s="161" t="n">
        <v>1.2375</v>
      </c>
      <c r="B798" s="161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55"/>
      <c r="R798" s="55"/>
      <c r="S798" s="10"/>
      <c r="T798" s="10"/>
      <c r="U798" s="10"/>
      <c r="V798" s="10"/>
      <c r="W798" s="10"/>
    </row>
    <row r="799" s="10" customFormat="true" ht="26.1" hidden="false" customHeight="true" outlineLevel="0" collapsed="false">
      <c r="A799" s="161"/>
      <c r="B799" s="161"/>
      <c r="K799" s="55"/>
      <c r="L799" s="55"/>
      <c r="M799" s="55"/>
      <c r="N799" s="55"/>
      <c r="O799" s="55"/>
      <c r="P799" s="55"/>
      <c r="Q799" s="55"/>
      <c r="R799" s="55"/>
    </row>
    <row r="800" s="55" customFormat="true" ht="26.1" hidden="false" customHeight="true" outlineLevel="0" collapsed="false">
      <c r="A800" s="161"/>
      <c r="B800" s="161"/>
      <c r="C800" s="10"/>
      <c r="D800" s="10"/>
      <c r="E800" s="10"/>
      <c r="F800" s="10"/>
      <c r="G800" s="10"/>
      <c r="H800" s="10"/>
      <c r="I800" s="10"/>
      <c r="J800" s="10"/>
    </row>
    <row r="801" s="55" customFormat="true" ht="26.1" hidden="false" customHeight="true" outlineLevel="0" collapsed="false">
      <c r="A801" s="161"/>
      <c r="B801" s="161"/>
      <c r="C801" s="10"/>
      <c r="D801" s="10"/>
      <c r="E801" s="10"/>
      <c r="F801" s="10"/>
      <c r="G801" s="10"/>
      <c r="H801" s="10"/>
      <c r="I801" s="10"/>
      <c r="J801" s="10"/>
    </row>
    <row r="802" s="55" customFormat="true" ht="43.5" hidden="false" customHeight="true" outlineLevel="0" collapsed="false">
      <c r="A802" s="161"/>
      <c r="B802" s="161"/>
      <c r="C802" s="10"/>
      <c r="D802" s="10"/>
      <c r="E802" s="10"/>
      <c r="F802" s="10"/>
      <c r="G802" s="10"/>
      <c r="H802" s="10"/>
      <c r="I802" s="10"/>
      <c r="J802" s="10"/>
    </row>
    <row r="803" s="55" customFormat="true" ht="31.5" hidden="false" customHeight="true" outlineLevel="0" collapsed="false">
      <c r="A803" s="161"/>
      <c r="B803" s="162"/>
      <c r="C803" s="10"/>
      <c r="D803" s="10"/>
      <c r="E803" s="10"/>
      <c r="F803" s="10"/>
      <c r="G803" s="10"/>
      <c r="H803" s="10"/>
      <c r="I803" s="10"/>
      <c r="J803" s="10"/>
      <c r="Q803" s="10"/>
      <c r="R803" s="10"/>
    </row>
    <row r="804" s="55" customFormat="true" ht="26.1" hidden="false" customHeight="true" outlineLevel="0" collapsed="false">
      <c r="A804" s="161"/>
      <c r="B804" s="162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</row>
    <row r="805" s="10" customFormat="true" ht="26.1" hidden="false" customHeight="true" outlineLevel="0" collapsed="false">
      <c r="A805" s="161"/>
      <c r="B805" s="162"/>
      <c r="K805" s="55"/>
      <c r="L805" s="55"/>
      <c r="M805" s="55"/>
      <c r="N805" s="55"/>
      <c r="O805" s="55"/>
      <c r="P805" s="55"/>
    </row>
    <row r="806" s="55" customFormat="true" ht="26.1" hidden="false" customHeight="true" outlineLevel="0" collapsed="false">
      <c r="A806" s="161"/>
      <c r="B806" s="162"/>
      <c r="C806" s="10"/>
      <c r="D806" s="10"/>
      <c r="E806" s="10"/>
      <c r="F806" s="10"/>
      <c r="G806" s="10"/>
      <c r="H806" s="10"/>
      <c r="I806" s="10"/>
      <c r="J806" s="10"/>
      <c r="Q806" s="10"/>
      <c r="R806" s="10"/>
    </row>
    <row r="807" s="10" customFormat="true" ht="26.1" hidden="false" customHeight="true" outlineLevel="0" collapsed="false">
      <c r="A807" s="161"/>
      <c r="B807" s="162"/>
      <c r="K807" s="55"/>
      <c r="L807" s="55"/>
      <c r="M807" s="55"/>
      <c r="N807" s="55"/>
      <c r="O807" s="55"/>
      <c r="P807" s="55"/>
      <c r="S807" s="111"/>
      <c r="T807" s="111"/>
      <c r="U807" s="111"/>
      <c r="V807" s="111"/>
      <c r="W807" s="111"/>
    </row>
    <row r="808" s="55" customFormat="true" ht="33.75" hidden="false" customHeight="true" outlineLevel="0" collapsed="false">
      <c r="A808" s="161"/>
      <c r="B808" s="161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</row>
    <row r="809" s="10" customFormat="true" ht="34.5" hidden="false" customHeight="true" outlineLevel="0" collapsed="false">
      <c r="A809" s="161"/>
      <c r="B809" s="162"/>
      <c r="K809" s="55"/>
      <c r="L809" s="55"/>
      <c r="M809" s="55"/>
      <c r="N809" s="55"/>
      <c r="O809" s="55"/>
      <c r="P809" s="55"/>
      <c r="Q809" s="55"/>
      <c r="R809" s="55"/>
    </row>
    <row r="810" s="55" customFormat="true" ht="45" hidden="false" customHeight="true" outlineLevel="0" collapsed="false">
      <c r="A810" s="161"/>
      <c r="B810" s="162"/>
      <c r="C810" s="10"/>
      <c r="D810" s="10"/>
      <c r="E810" s="10"/>
      <c r="F810" s="10"/>
      <c r="G810" s="10"/>
      <c r="H810" s="10"/>
      <c r="I810" s="10"/>
      <c r="J810" s="10"/>
    </row>
    <row r="811" s="111" customFormat="true" ht="26.1" hidden="false" customHeight="true" outlineLevel="0" collapsed="false">
      <c r="A811" s="161"/>
      <c r="B811" s="162"/>
      <c r="C811" s="10"/>
      <c r="D811" s="10"/>
      <c r="E811" s="10"/>
      <c r="F811" s="10"/>
      <c r="G811" s="10"/>
      <c r="H811" s="10"/>
      <c r="I811" s="10"/>
      <c r="J811" s="10"/>
      <c r="K811" s="55"/>
      <c r="L811" s="55"/>
      <c r="M811" s="55"/>
      <c r="N811" s="55"/>
      <c r="O811" s="55"/>
      <c r="P811" s="55"/>
      <c r="Q811" s="55"/>
      <c r="R811" s="55"/>
      <c r="S811" s="10"/>
      <c r="T811" s="10"/>
      <c r="U811" s="10"/>
      <c r="V811" s="10"/>
      <c r="W811" s="10"/>
    </row>
    <row r="812" s="10" customFormat="true" ht="26.1" hidden="false" customHeight="true" outlineLevel="0" collapsed="false">
      <c r="A812" s="161"/>
      <c r="B812" s="161"/>
      <c r="K812" s="55"/>
      <c r="L812" s="55"/>
      <c r="M812" s="55"/>
      <c r="N812" s="55"/>
      <c r="O812" s="55"/>
      <c r="P812" s="55"/>
      <c r="Q812" s="55"/>
      <c r="R812" s="55"/>
    </row>
    <row r="813" s="10" customFormat="true" ht="26.1" hidden="false" customHeight="true" outlineLevel="0" collapsed="false">
      <c r="A813" s="161"/>
      <c r="B813" s="162"/>
      <c r="K813" s="55"/>
      <c r="L813" s="55"/>
      <c r="M813" s="55"/>
      <c r="N813" s="55"/>
      <c r="O813" s="55"/>
      <c r="P813" s="55"/>
    </row>
    <row r="814" s="10" customFormat="true" ht="26.1" hidden="false" customHeight="true" outlineLevel="0" collapsed="false">
      <c r="A814" s="161"/>
      <c r="B814" s="162"/>
      <c r="Q814" s="55"/>
      <c r="R814" s="55"/>
    </row>
    <row r="815" s="10" customFormat="true" ht="26.1" hidden="false" customHeight="true" outlineLevel="0" collapsed="false">
      <c r="A815" s="161"/>
      <c r="B815" s="162"/>
      <c r="Q815" s="111"/>
      <c r="R815" s="111"/>
    </row>
    <row r="816" s="10" customFormat="true" ht="26.1" hidden="false" customHeight="true" outlineLevel="0" collapsed="false">
      <c r="A816" s="161"/>
      <c r="B816" s="162"/>
      <c r="K816" s="55"/>
      <c r="L816" s="55"/>
      <c r="M816" s="55"/>
      <c r="N816" s="55"/>
      <c r="O816" s="55"/>
      <c r="P816" s="55"/>
      <c r="Q816" s="55"/>
      <c r="R816" s="55"/>
    </row>
    <row r="817" s="55" customFormat="true" ht="26.1" hidden="false" customHeight="true" outlineLevel="0" collapsed="false">
      <c r="A817" s="161"/>
      <c r="B817" s="162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</row>
    <row r="818" s="10" customFormat="true" ht="26.1" hidden="false" customHeight="true" outlineLevel="0" collapsed="false">
      <c r="A818" s="161"/>
      <c r="B818" s="161"/>
      <c r="K818" s="55"/>
      <c r="L818" s="55"/>
      <c r="M818" s="55"/>
      <c r="N818" s="55"/>
      <c r="O818" s="55"/>
      <c r="P818" s="55"/>
      <c r="Q818" s="55"/>
      <c r="R818" s="55"/>
    </row>
    <row r="819" s="10" customFormat="true" ht="26.1" hidden="false" customHeight="true" outlineLevel="0" collapsed="false">
      <c r="A819" s="161"/>
      <c r="B819" s="161"/>
    </row>
    <row r="820" s="55" customFormat="true" ht="26.1" hidden="false" customHeight="true" outlineLevel="0" collapsed="false">
      <c r="A820" s="161"/>
      <c r="B820" s="162"/>
      <c r="C820" s="10"/>
      <c r="D820" s="10"/>
      <c r="E820" s="10"/>
      <c r="F820" s="10"/>
      <c r="G820" s="10"/>
      <c r="H820" s="10"/>
      <c r="I820" s="10"/>
      <c r="J820" s="10"/>
      <c r="Q820" s="10"/>
      <c r="R820" s="10"/>
      <c r="S820" s="73"/>
      <c r="T820" s="73"/>
      <c r="U820" s="73"/>
      <c r="V820" s="73"/>
      <c r="W820" s="73"/>
    </row>
    <row r="821" s="55" customFormat="true" ht="26.1" hidden="false" customHeight="true" outlineLevel="0" collapsed="false">
      <c r="A821" s="161"/>
      <c r="B821" s="161"/>
      <c r="C821" s="10"/>
      <c r="D821" s="10"/>
      <c r="E821" s="10"/>
      <c r="F821" s="10"/>
      <c r="G821" s="10"/>
      <c r="H821" s="10"/>
      <c r="I821" s="111"/>
      <c r="J821" s="111"/>
      <c r="K821" s="111"/>
      <c r="L821" s="111"/>
      <c r="M821" s="111"/>
      <c r="N821" s="111"/>
      <c r="O821" s="111"/>
      <c r="P821" s="111"/>
      <c r="Q821" s="10"/>
      <c r="R821" s="10"/>
    </row>
    <row r="822" s="73" customFormat="true" ht="26.1" hidden="false" customHeight="true" outlineLevel="0" collapsed="false">
      <c r="A822" s="161"/>
      <c r="B822" s="162"/>
      <c r="C822" s="10"/>
      <c r="D822" s="10"/>
      <c r="E822" s="10"/>
      <c r="F822" s="10"/>
      <c r="G822" s="10"/>
      <c r="H822" s="10"/>
      <c r="I822" s="10"/>
      <c r="J822" s="10"/>
      <c r="K822" s="55"/>
      <c r="L822" s="55"/>
      <c r="M822" s="55"/>
      <c r="N822" s="55"/>
      <c r="O822" s="55"/>
      <c r="P822" s="55"/>
      <c r="Q822" s="10"/>
      <c r="R822" s="10"/>
      <c r="S822" s="55"/>
      <c r="T822" s="55"/>
      <c r="U822" s="55"/>
      <c r="V822" s="55"/>
      <c r="W822" s="55"/>
    </row>
    <row r="823" s="55" customFormat="true" ht="26.1" hidden="false" customHeight="true" outlineLevel="0" collapsed="false">
      <c r="A823" s="161"/>
      <c r="B823" s="161"/>
      <c r="C823" s="10"/>
      <c r="D823" s="10"/>
      <c r="E823" s="10"/>
      <c r="F823" s="10"/>
      <c r="G823" s="10"/>
      <c r="H823" s="10"/>
      <c r="I823" s="10"/>
      <c r="J823" s="10"/>
      <c r="Q823" s="10"/>
      <c r="R823" s="10"/>
    </row>
    <row r="824" s="10" customFormat="true" ht="38.25" hidden="false" customHeight="true" outlineLevel="0" collapsed="false">
      <c r="A824" s="161"/>
      <c r="B824" s="162"/>
    </row>
    <row r="825" s="55" customFormat="true" ht="26.1" hidden="false" customHeight="true" outlineLevel="0" collapsed="false">
      <c r="A825" s="185"/>
      <c r="B825" s="185"/>
      <c r="C825" s="111"/>
      <c r="D825" s="111"/>
      <c r="E825" s="111"/>
      <c r="F825" s="111"/>
      <c r="G825" s="111"/>
      <c r="H825" s="111"/>
      <c r="I825" s="10"/>
      <c r="J825" s="10"/>
    </row>
    <row r="826" s="55" customFormat="true" ht="33.75" hidden="false" customHeight="true" outlineLevel="0" collapsed="false">
      <c r="A826" s="161"/>
      <c r="B826" s="162"/>
      <c r="C826" s="10"/>
      <c r="D826" s="10"/>
      <c r="E826" s="10"/>
      <c r="F826" s="10"/>
      <c r="G826" s="10"/>
      <c r="H826" s="10"/>
      <c r="I826" s="10"/>
      <c r="J826" s="10"/>
      <c r="Q826" s="10"/>
      <c r="R826" s="10"/>
    </row>
    <row r="827" s="10" customFormat="true" ht="26.1" hidden="false" customHeight="true" outlineLevel="0" collapsed="false">
      <c r="A827" s="161"/>
      <c r="B827" s="162"/>
    </row>
    <row r="828" s="55" customFormat="true" ht="26.1" hidden="false" customHeight="true" outlineLevel="0" collapsed="false">
      <c r="A828" s="161"/>
      <c r="B828" s="161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73"/>
      <c r="R828" s="73"/>
    </row>
    <row r="829" s="55" customFormat="true" ht="26.1" hidden="false" customHeight="true" outlineLevel="0" collapsed="false">
      <c r="A829" s="161"/>
      <c r="B829" s="162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</row>
    <row r="830" s="55" customFormat="true" ht="26.1" hidden="false" customHeight="true" outlineLevel="0" collapsed="false">
      <c r="A830" s="161"/>
      <c r="B830" s="162"/>
      <c r="C830" s="10"/>
      <c r="D830" s="10"/>
      <c r="E830" s="10"/>
      <c r="F830" s="10"/>
      <c r="G830" s="10"/>
      <c r="H830" s="10"/>
      <c r="I830" s="10"/>
      <c r="J830" s="10"/>
    </row>
    <row r="831" s="55" customFormat="true" ht="26.1" hidden="false" customHeight="true" outlineLevel="0" collapsed="false">
      <c r="A831" s="161"/>
      <c r="B831" s="161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S831" s="73"/>
      <c r="T831" s="73"/>
      <c r="U831" s="73"/>
      <c r="V831" s="73"/>
      <c r="W831" s="73"/>
    </row>
    <row r="832" s="55" customFormat="true" ht="26.1" hidden="false" customHeight="true" outlineLevel="0" collapsed="false">
      <c r="A832" s="161"/>
      <c r="B832" s="161"/>
      <c r="C832" s="10"/>
      <c r="D832" s="10"/>
      <c r="E832" s="10"/>
      <c r="F832" s="10"/>
      <c r="G832" s="10"/>
      <c r="H832" s="10"/>
      <c r="I832" s="10"/>
      <c r="J832" s="10"/>
      <c r="K832" s="58"/>
      <c r="L832" s="58"/>
      <c r="M832" s="58"/>
      <c r="N832" s="58"/>
      <c r="O832" s="58"/>
      <c r="P832" s="58"/>
      <c r="Q832" s="10"/>
      <c r="R832" s="10"/>
    </row>
    <row r="833" s="10" customFormat="true" ht="26.1" hidden="false" customHeight="true" outlineLevel="0" collapsed="false">
      <c r="A833" s="161"/>
      <c r="B833" s="161"/>
      <c r="K833" s="55"/>
      <c r="L833" s="55"/>
      <c r="M833" s="55"/>
      <c r="N833" s="55"/>
      <c r="O833" s="55"/>
      <c r="P833" s="55"/>
      <c r="Q833" s="55"/>
      <c r="R833" s="55"/>
    </row>
    <row r="834" s="10" customFormat="true" ht="30.75" hidden="false" customHeight="true" outlineLevel="0" collapsed="false">
      <c r="A834" s="161"/>
      <c r="B834" s="162"/>
      <c r="K834" s="55"/>
      <c r="L834" s="55"/>
      <c r="M834" s="55"/>
      <c r="N834" s="55"/>
      <c r="O834" s="55"/>
      <c r="P834" s="55"/>
      <c r="Q834" s="55"/>
      <c r="R834" s="55"/>
    </row>
    <row r="835" s="10" customFormat="true" ht="26.1" hidden="false" customHeight="true" outlineLevel="0" collapsed="false">
      <c r="A835" s="161"/>
      <c r="B835" s="161"/>
    </row>
    <row r="836" s="55" customFormat="true" ht="26.1" hidden="false" customHeight="true" outlineLevel="0" collapsed="false">
      <c r="A836" s="161"/>
      <c r="B836" s="162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</row>
    <row r="837" s="10" customFormat="true" ht="26.1" hidden="false" customHeight="true" outlineLevel="0" collapsed="false">
      <c r="A837" s="161"/>
      <c r="B837" s="162"/>
      <c r="Q837" s="55"/>
      <c r="R837" s="55"/>
    </row>
    <row r="838" s="55" customFormat="true" ht="26.1" hidden="false" customHeight="true" outlineLevel="0" collapsed="false">
      <c r="A838" s="161"/>
      <c r="B838" s="162"/>
      <c r="C838" s="10"/>
      <c r="D838" s="10"/>
      <c r="E838" s="10"/>
      <c r="F838" s="10"/>
      <c r="G838" s="10"/>
      <c r="H838" s="10"/>
      <c r="I838" s="10"/>
      <c r="J838" s="10"/>
    </row>
    <row r="839" s="55" customFormat="true" ht="26.1" hidden="false" customHeight="true" outlineLevel="0" collapsed="false">
      <c r="A839" s="161"/>
      <c r="B839" s="161"/>
      <c r="C839" s="10"/>
      <c r="D839" s="10"/>
      <c r="E839" s="10"/>
      <c r="F839" s="10"/>
      <c r="G839" s="10"/>
      <c r="H839" s="10"/>
      <c r="I839" s="10"/>
      <c r="J839" s="10"/>
      <c r="Q839" s="73"/>
      <c r="R839" s="73"/>
    </row>
    <row r="840" s="55" customFormat="true" ht="26.1" hidden="false" customHeight="true" outlineLevel="0" collapsed="false">
      <c r="A840" s="161"/>
      <c r="B840" s="161"/>
      <c r="C840" s="10"/>
      <c r="D840" s="10"/>
      <c r="E840" s="10"/>
      <c r="F840" s="10"/>
      <c r="G840" s="10"/>
      <c r="H840" s="10"/>
      <c r="I840" s="10"/>
      <c r="J840" s="10"/>
    </row>
    <row r="841" s="10" customFormat="true" ht="26.1" hidden="false" customHeight="true" outlineLevel="0" collapsed="false">
      <c r="A841" s="161"/>
      <c r="B841" s="161"/>
      <c r="K841" s="55"/>
      <c r="L841" s="55"/>
      <c r="M841" s="55"/>
      <c r="N841" s="55"/>
      <c r="O841" s="55"/>
      <c r="P841" s="55"/>
    </row>
    <row r="842" s="55" customFormat="true" ht="26.1" hidden="false" customHeight="true" outlineLevel="0" collapsed="false">
      <c r="A842" s="161"/>
      <c r="B842" s="162"/>
      <c r="C842" s="10"/>
      <c r="D842" s="10"/>
      <c r="E842" s="10"/>
      <c r="F842" s="10"/>
      <c r="G842" s="10"/>
      <c r="H842" s="10"/>
      <c r="I842" s="10"/>
      <c r="J842" s="10"/>
      <c r="Q842" s="10"/>
      <c r="R842" s="10"/>
    </row>
    <row r="843" s="10" customFormat="true" ht="26.1" hidden="false" customHeight="true" outlineLevel="0" collapsed="false">
      <c r="A843" s="161"/>
      <c r="B843" s="162"/>
    </row>
    <row r="844" s="55" customFormat="true" ht="31.5" hidden="false" customHeight="true" outlineLevel="0" collapsed="false">
      <c r="A844" s="161"/>
      <c r="B844" s="162"/>
      <c r="C844" s="10"/>
      <c r="D844" s="10"/>
      <c r="E844" s="10"/>
      <c r="F844" s="10"/>
      <c r="G844" s="10"/>
      <c r="H844" s="10"/>
      <c r="I844" s="10"/>
      <c r="J844" s="10"/>
    </row>
    <row r="845" s="55" customFormat="true" ht="26.1" hidden="false" customHeight="true" outlineLevel="0" collapsed="false">
      <c r="A845" s="161"/>
      <c r="B845" s="162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</row>
    <row r="846" s="10" customFormat="true" ht="26.1" hidden="false" customHeight="true" outlineLevel="0" collapsed="false">
      <c r="A846" s="161"/>
      <c r="B846" s="162"/>
      <c r="I846" s="111"/>
      <c r="J846" s="111"/>
      <c r="Q846" s="55"/>
      <c r="R846" s="55"/>
    </row>
    <row r="847" s="10" customFormat="true" ht="26.1" hidden="false" customHeight="true" outlineLevel="0" collapsed="false">
      <c r="A847" s="161"/>
      <c r="B847" s="161"/>
      <c r="Q847" s="55"/>
      <c r="R847" s="55"/>
    </row>
    <row r="848" s="10" customFormat="true" ht="26.1" hidden="false" customHeight="true" outlineLevel="0" collapsed="false">
      <c r="A848" s="161"/>
      <c r="B848" s="162"/>
      <c r="K848" s="55"/>
      <c r="L848" s="55"/>
      <c r="M848" s="55"/>
      <c r="N848" s="55"/>
      <c r="O848" s="55"/>
      <c r="P848" s="55"/>
      <c r="Q848" s="55"/>
      <c r="R848" s="55"/>
    </row>
    <row r="849" s="55" customFormat="true" ht="26.1" hidden="false" customHeight="true" outlineLevel="0" collapsed="false">
      <c r="A849" s="161"/>
      <c r="B849" s="161"/>
      <c r="C849" s="10"/>
      <c r="D849" s="10"/>
      <c r="E849" s="10"/>
      <c r="F849" s="10"/>
      <c r="G849" s="10"/>
      <c r="H849" s="10"/>
      <c r="I849" s="10"/>
      <c r="J849" s="10"/>
      <c r="Q849" s="10"/>
      <c r="R849" s="10"/>
    </row>
    <row r="850" s="10" customFormat="true" ht="26.1" hidden="false" customHeight="true" outlineLevel="0" collapsed="false">
      <c r="A850" s="185"/>
      <c r="B850" s="185"/>
      <c r="C850" s="111"/>
      <c r="D850" s="111"/>
      <c r="E850" s="111"/>
      <c r="F850" s="111"/>
      <c r="G850" s="111"/>
      <c r="H850" s="111"/>
      <c r="K850" s="55"/>
      <c r="L850" s="55"/>
      <c r="M850" s="55"/>
      <c r="N850" s="55"/>
      <c r="O850" s="55"/>
      <c r="P850" s="55"/>
      <c r="Q850" s="55"/>
      <c r="R850" s="55"/>
    </row>
    <row r="851" s="55" customFormat="true" ht="26.1" hidden="false" customHeight="true" outlineLevel="0" collapsed="false">
      <c r="A851" s="161"/>
      <c r="B851" s="161"/>
      <c r="C851" s="10"/>
      <c r="D851" s="10"/>
      <c r="E851" s="10"/>
      <c r="F851" s="10"/>
      <c r="G851" s="10"/>
      <c r="H851" s="10"/>
      <c r="I851" s="10"/>
      <c r="J851" s="10"/>
      <c r="Q851" s="10"/>
      <c r="R851" s="10"/>
    </row>
    <row r="852" s="55" customFormat="true" ht="26.1" hidden="false" customHeight="true" outlineLevel="0" collapsed="false">
      <c r="A852" s="161"/>
      <c r="B852" s="162"/>
      <c r="C852" s="10"/>
      <c r="D852" s="10"/>
      <c r="E852" s="10"/>
      <c r="F852" s="10"/>
      <c r="G852" s="10"/>
      <c r="H852" s="10"/>
      <c r="I852" s="10"/>
      <c r="J852" s="10"/>
    </row>
    <row r="853" s="10" customFormat="true" ht="26.1" hidden="false" customHeight="true" outlineLevel="0" collapsed="false">
      <c r="A853" s="161"/>
      <c r="B853" s="162"/>
      <c r="Q853" s="55"/>
      <c r="R853" s="55"/>
    </row>
    <row r="854" s="55" customFormat="true" ht="26.1" hidden="false" customHeight="true" outlineLevel="0" collapsed="false">
      <c r="A854" s="161"/>
      <c r="B854" s="162"/>
      <c r="C854" s="10"/>
      <c r="D854" s="10"/>
      <c r="E854" s="10"/>
      <c r="F854" s="10"/>
      <c r="G854" s="10"/>
      <c r="H854" s="10"/>
      <c r="I854" s="10"/>
      <c r="J854" s="10"/>
      <c r="Q854" s="10"/>
      <c r="R854" s="10"/>
    </row>
    <row r="855" s="10" customFormat="true" ht="26.1" hidden="false" customHeight="true" outlineLevel="0" collapsed="false">
      <c r="A855" s="161"/>
      <c r="B855" s="162"/>
      <c r="K855" s="111"/>
      <c r="L855" s="111"/>
      <c r="M855" s="111"/>
      <c r="N855" s="111"/>
      <c r="O855" s="111"/>
      <c r="P855" s="111"/>
    </row>
    <row r="856" s="10" customFormat="true" ht="26.1" hidden="false" customHeight="true" outlineLevel="0" collapsed="false">
      <c r="A856" s="161"/>
      <c r="B856" s="162"/>
      <c r="K856" s="55"/>
      <c r="L856" s="55"/>
      <c r="M856" s="55"/>
      <c r="N856" s="55"/>
      <c r="O856" s="55"/>
      <c r="P856" s="55"/>
    </row>
    <row r="857" s="55" customFormat="true" ht="26.1" hidden="false" customHeight="true" outlineLevel="0" collapsed="false">
      <c r="A857" s="161"/>
      <c r="B857" s="161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</row>
    <row r="858" s="10" customFormat="true" ht="26.1" hidden="false" customHeight="true" outlineLevel="0" collapsed="false">
      <c r="A858" s="172"/>
      <c r="B858" s="203"/>
      <c r="K858" s="55"/>
      <c r="L858" s="55"/>
      <c r="M858" s="55"/>
      <c r="N858" s="55"/>
      <c r="O858" s="55"/>
      <c r="P858" s="55"/>
    </row>
    <row r="859" s="55" customFormat="true" ht="26.1" hidden="false" customHeight="true" outlineLevel="0" collapsed="false">
      <c r="A859" s="152"/>
      <c r="B859" s="152"/>
      <c r="C859" s="10"/>
      <c r="D859" s="10"/>
      <c r="E859" s="10"/>
      <c r="F859" s="10"/>
      <c r="G859" s="10"/>
      <c r="H859" s="10"/>
      <c r="I859" s="235"/>
      <c r="J859" s="235"/>
      <c r="K859" s="10"/>
      <c r="L859" s="10"/>
      <c r="M859" s="10"/>
      <c r="N859" s="10"/>
      <c r="O859" s="10"/>
      <c r="P859" s="10"/>
    </row>
    <row r="860" s="55" customFormat="true" ht="26.1" hidden="false" customHeight="true" outlineLevel="0" collapsed="false">
      <c r="A860" s="168"/>
      <c r="B860" s="169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</row>
    <row r="861" s="10" customFormat="true" ht="26.1" hidden="false" customHeight="true" outlineLevel="0" collapsed="false">
      <c r="A861" s="172"/>
      <c r="B861" s="172"/>
    </row>
    <row r="862" s="55" customFormat="true" ht="26.1" hidden="false" customHeight="true" outlineLevel="0" collapsed="false">
      <c r="A862" s="172"/>
      <c r="B862" s="203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</row>
    <row r="863" s="73" customFormat="true" ht="26.1" hidden="false" customHeight="true" outlineLevel="0" collapsed="false">
      <c r="A863" s="236"/>
      <c r="B863" s="236"/>
      <c r="C863" s="235"/>
      <c r="D863" s="235"/>
      <c r="E863" s="235"/>
      <c r="F863" s="235"/>
      <c r="G863" s="235"/>
      <c r="H863" s="235"/>
      <c r="I863" s="10"/>
      <c r="J863" s="10"/>
      <c r="K863" s="10"/>
      <c r="L863" s="10"/>
      <c r="M863" s="10"/>
      <c r="N863" s="10"/>
      <c r="O863" s="10"/>
      <c r="P863" s="10"/>
      <c r="Q863" s="10"/>
      <c r="R863" s="10"/>
    </row>
    <row r="864" s="10" customFormat="true" ht="26.1" hidden="false" customHeight="true" outlineLevel="0" collapsed="false">
      <c r="A864" s="170"/>
      <c r="B864" s="170"/>
    </row>
    <row r="865" s="10" customFormat="true" ht="26.1" hidden="false" customHeight="true" outlineLevel="0" collapsed="false">
      <c r="A865" s="161"/>
      <c r="B865" s="161"/>
      <c r="K865" s="55"/>
      <c r="L865" s="55"/>
      <c r="M865" s="55"/>
      <c r="N865" s="55"/>
      <c r="O865" s="55"/>
      <c r="P865" s="55"/>
      <c r="Q865" s="55"/>
      <c r="R865" s="55"/>
    </row>
    <row r="866" s="55" customFormat="true" ht="26.1" hidden="false" customHeight="true" outlineLevel="0" collapsed="false">
      <c r="A866" s="161"/>
      <c r="B866" s="161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</row>
    <row r="867" s="55" customFormat="true" ht="26.1" hidden="false" customHeight="true" outlineLevel="0" collapsed="false">
      <c r="A867" s="161"/>
      <c r="B867" s="161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</row>
    <row r="868" s="10" customFormat="true" ht="26.1" hidden="false" customHeight="true" outlineLevel="0" collapsed="false">
      <c r="A868" s="161"/>
      <c r="B868" s="161"/>
      <c r="K868" s="73"/>
      <c r="L868" s="73"/>
      <c r="M868" s="73"/>
      <c r="N868" s="73"/>
      <c r="O868" s="73"/>
      <c r="P868" s="73"/>
      <c r="Q868" s="55"/>
      <c r="R868" s="55"/>
    </row>
    <row r="869" s="10" customFormat="true" ht="26.1" hidden="false" customHeight="true" outlineLevel="0" collapsed="false">
      <c r="A869" s="161"/>
      <c r="B869" s="162"/>
      <c r="K869" s="55"/>
      <c r="L869" s="55"/>
      <c r="M869" s="55"/>
      <c r="N869" s="55"/>
      <c r="O869" s="55"/>
      <c r="P869" s="55"/>
    </row>
    <row r="870" s="55" customFormat="true" ht="26.1" hidden="false" customHeight="true" outlineLevel="0" collapsed="false">
      <c r="A870" s="161"/>
      <c r="B870" s="161"/>
      <c r="C870" s="10"/>
      <c r="D870" s="10"/>
      <c r="E870" s="10"/>
      <c r="F870" s="10"/>
      <c r="G870" s="10"/>
      <c r="H870" s="10"/>
      <c r="I870" s="111"/>
      <c r="J870" s="111"/>
    </row>
    <row r="871" s="55" customFormat="true" ht="26.1" hidden="false" customHeight="true" outlineLevel="0" collapsed="false">
      <c r="A871" s="161"/>
      <c r="B871" s="161"/>
      <c r="C871" s="10"/>
      <c r="D871" s="10"/>
      <c r="E871" s="10"/>
      <c r="F871" s="10"/>
      <c r="G871" s="10"/>
      <c r="H871" s="10"/>
      <c r="I871" s="10"/>
      <c r="J871" s="10"/>
      <c r="Q871" s="73"/>
      <c r="R871" s="73"/>
    </row>
    <row r="872" s="55" customFormat="true" ht="32.25" hidden="false" customHeight="true" outlineLevel="0" collapsed="false">
      <c r="A872" s="161"/>
      <c r="B872" s="162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</row>
    <row r="873" s="73" customFormat="true" ht="26.1" hidden="false" customHeight="true" outlineLevel="0" collapsed="false">
      <c r="A873" s="161"/>
      <c r="B873" s="162"/>
      <c r="C873" s="10"/>
      <c r="D873" s="10"/>
      <c r="E873" s="10"/>
      <c r="F873" s="10"/>
      <c r="G873" s="10"/>
      <c r="H873" s="10"/>
      <c r="I873" s="10"/>
      <c r="J873" s="10"/>
      <c r="K873" s="165" t="e">
        <f aca="false">#REF!</f>
        <v>#REF!</v>
      </c>
      <c r="L873" s="55"/>
      <c r="M873" s="55"/>
      <c r="N873" s="55"/>
      <c r="O873" s="55"/>
      <c r="P873" s="55"/>
      <c r="Q873" s="10"/>
      <c r="R873" s="10"/>
      <c r="S873" s="55"/>
      <c r="T873" s="55"/>
      <c r="U873" s="55"/>
      <c r="V873" s="55"/>
      <c r="W873" s="55"/>
    </row>
    <row r="874" s="10" customFormat="true" ht="26.1" hidden="false" customHeight="true" outlineLevel="0" collapsed="false">
      <c r="A874" s="185"/>
      <c r="B874" s="186"/>
      <c r="C874" s="111"/>
      <c r="D874" s="111"/>
      <c r="E874" s="111"/>
      <c r="F874" s="111"/>
      <c r="G874" s="111"/>
      <c r="H874" s="111"/>
      <c r="K874" s="55"/>
      <c r="L874" s="55"/>
      <c r="M874" s="55"/>
      <c r="N874" s="55"/>
      <c r="O874" s="55"/>
      <c r="P874" s="55"/>
      <c r="Q874" s="55"/>
      <c r="R874" s="55"/>
    </row>
    <row r="875" s="55" customFormat="true" ht="26.1" hidden="false" customHeight="true" outlineLevel="0" collapsed="false">
      <c r="A875" s="161"/>
      <c r="B875" s="162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</row>
    <row r="876" s="10" customFormat="true" ht="26.1" hidden="false" customHeight="true" outlineLevel="0" collapsed="false">
      <c r="A876" s="161"/>
      <c r="B876" s="161"/>
      <c r="K876" s="55"/>
      <c r="L876" s="55"/>
      <c r="M876" s="55"/>
      <c r="N876" s="55"/>
      <c r="O876" s="55"/>
      <c r="P876" s="55"/>
    </row>
    <row r="877" s="73" customFormat="true" ht="45" hidden="false" customHeight="true" outlineLevel="0" collapsed="false">
      <c r="A877" s="161"/>
      <c r="B877" s="162"/>
      <c r="C877" s="10"/>
      <c r="D877" s="10"/>
      <c r="E877" s="10"/>
      <c r="F877" s="10"/>
      <c r="G877" s="10"/>
      <c r="H877" s="10"/>
      <c r="I877" s="10"/>
      <c r="J877" s="10"/>
      <c r="K877" s="55"/>
      <c r="L877" s="55"/>
      <c r="M877" s="55"/>
      <c r="N877" s="55"/>
      <c r="O877" s="55"/>
      <c r="P877" s="55"/>
      <c r="Q877" s="10"/>
      <c r="R877" s="10"/>
      <c r="S877" s="55"/>
      <c r="T877" s="55"/>
      <c r="U877" s="55"/>
      <c r="V877" s="55"/>
      <c r="W877" s="55"/>
    </row>
    <row r="878" s="10" customFormat="true" ht="36.75" hidden="false" customHeight="true" outlineLevel="0" collapsed="false">
      <c r="A878" s="161"/>
      <c r="B878" s="162"/>
      <c r="K878" s="55"/>
      <c r="L878" s="55"/>
      <c r="M878" s="55"/>
      <c r="N878" s="55"/>
      <c r="O878" s="55"/>
      <c r="P878" s="55"/>
      <c r="Q878" s="55"/>
      <c r="R878" s="55"/>
    </row>
    <row r="879" s="55" customFormat="true" ht="45.75" hidden="false" customHeight="true" outlineLevel="0" collapsed="false">
      <c r="A879" s="161"/>
      <c r="B879" s="161"/>
      <c r="C879" s="10"/>
      <c r="D879" s="10"/>
      <c r="E879" s="10"/>
      <c r="F879" s="10"/>
      <c r="G879" s="10"/>
      <c r="H879" s="10"/>
      <c r="I879" s="10"/>
      <c r="J879" s="10"/>
      <c r="K879" s="73"/>
      <c r="L879" s="73"/>
      <c r="M879" s="73"/>
      <c r="N879" s="73"/>
      <c r="O879" s="73"/>
      <c r="P879" s="73"/>
    </row>
    <row r="880" s="10" customFormat="true" ht="26.1" hidden="false" customHeight="true" outlineLevel="0" collapsed="false">
      <c r="A880" s="161"/>
      <c r="B880" s="162"/>
      <c r="K880" s="55"/>
      <c r="L880" s="55"/>
      <c r="M880" s="55"/>
      <c r="N880" s="55"/>
      <c r="O880" s="55"/>
      <c r="P880" s="55"/>
      <c r="Q880" s="55"/>
      <c r="R880" s="55"/>
    </row>
    <row r="881" s="10" customFormat="true" ht="26.1" hidden="false" customHeight="true" outlineLevel="0" collapsed="false">
      <c r="A881" s="161"/>
      <c r="B881" s="162"/>
      <c r="Q881" s="55"/>
      <c r="R881" s="55"/>
    </row>
    <row r="882" s="10" customFormat="true" ht="26.1" hidden="false" customHeight="true" outlineLevel="0" collapsed="false">
      <c r="A882" s="161"/>
      <c r="B882" s="162"/>
      <c r="S882" s="111"/>
      <c r="T882" s="111"/>
      <c r="U882" s="111"/>
      <c r="V882" s="111"/>
      <c r="W882" s="111"/>
    </row>
    <row r="883" s="10" customFormat="true" ht="26.1" hidden="false" customHeight="true" outlineLevel="0" collapsed="false">
      <c r="A883" s="161"/>
      <c r="B883" s="162"/>
      <c r="Q883" s="55"/>
      <c r="R883" s="55"/>
    </row>
    <row r="884" s="10" customFormat="true" ht="26.1" hidden="false" customHeight="true" outlineLevel="0" collapsed="false">
      <c r="A884" s="161"/>
      <c r="B884" s="162"/>
      <c r="K884" s="55"/>
      <c r="L884" s="55"/>
      <c r="M884" s="55"/>
      <c r="N884" s="55"/>
      <c r="O884" s="55"/>
      <c r="P884" s="55"/>
    </row>
    <row r="885" s="10" customFormat="true" ht="26.1" hidden="false" customHeight="true" outlineLevel="0" collapsed="false">
      <c r="A885" s="161"/>
      <c r="B885" s="161"/>
      <c r="Q885" s="55"/>
      <c r="R885" s="55"/>
    </row>
    <row r="886" s="55" customFormat="true" ht="26.1" hidden="false" customHeight="true" outlineLevel="0" collapsed="false">
      <c r="A886" s="161"/>
      <c r="B886" s="161"/>
      <c r="C886" s="10"/>
      <c r="D886" s="10"/>
      <c r="E886" s="10"/>
      <c r="F886" s="10"/>
      <c r="G886" s="10"/>
      <c r="H886" s="10"/>
      <c r="I886" s="10"/>
      <c r="J886" s="10"/>
      <c r="Q886" s="10"/>
      <c r="R886" s="10"/>
      <c r="S886" s="73"/>
      <c r="T886" s="73"/>
      <c r="U886" s="73"/>
      <c r="V886" s="73"/>
      <c r="W886" s="73"/>
    </row>
    <row r="887" s="10" customFormat="true" ht="26.1" hidden="false" customHeight="true" outlineLevel="0" collapsed="false">
      <c r="A887" s="161"/>
      <c r="B887" s="161"/>
      <c r="K887" s="55"/>
      <c r="L887" s="55"/>
      <c r="M887" s="55"/>
      <c r="N887" s="55"/>
      <c r="O887" s="55"/>
      <c r="P887" s="55"/>
      <c r="Q887" s="55"/>
      <c r="R887" s="55"/>
    </row>
    <row r="888" s="55" customFormat="true" ht="26.1" hidden="false" customHeight="true" outlineLevel="0" collapsed="false">
      <c r="A888" s="161"/>
      <c r="B888" s="162"/>
      <c r="C888" s="10"/>
      <c r="D888" s="10"/>
      <c r="E888" s="10"/>
      <c r="F888" s="10"/>
      <c r="G888" s="10"/>
      <c r="H888" s="10"/>
      <c r="I888" s="10"/>
      <c r="J888" s="10"/>
      <c r="Q888" s="10"/>
      <c r="R888" s="10"/>
    </row>
    <row r="889" s="55" customFormat="true" ht="26.1" hidden="false" customHeight="true" outlineLevel="0" collapsed="false">
      <c r="A889" s="161"/>
      <c r="B889" s="161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</row>
    <row r="890" s="55" customFormat="true" ht="26.1" hidden="false" customHeight="true" outlineLevel="0" collapsed="false">
      <c r="A890" s="161"/>
      <c r="B890" s="162"/>
      <c r="C890" s="10"/>
      <c r="D890" s="10"/>
      <c r="E890" s="10"/>
      <c r="F890" s="10"/>
      <c r="G890" s="10"/>
      <c r="H890" s="10"/>
      <c r="I890" s="10"/>
      <c r="J890" s="10"/>
      <c r="Q890" s="111"/>
      <c r="R890" s="111"/>
    </row>
    <row r="891" s="55" customFormat="true" ht="26.1" hidden="false" customHeight="true" outlineLevel="0" collapsed="false">
      <c r="A891" s="161"/>
      <c r="B891" s="162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</row>
    <row r="892" s="10" customFormat="true" ht="26.1" hidden="false" customHeight="true" outlineLevel="0" collapsed="false">
      <c r="A892" s="161"/>
      <c r="B892" s="162"/>
      <c r="K892" s="55"/>
      <c r="L892" s="55"/>
      <c r="M892" s="55"/>
      <c r="N892" s="55"/>
      <c r="O892" s="55"/>
      <c r="P892" s="55"/>
    </row>
    <row r="893" s="55" customFormat="true" ht="26.1" hidden="false" customHeight="true" outlineLevel="0" collapsed="false">
      <c r="A893" s="161"/>
      <c r="B893" s="161"/>
      <c r="C893" s="10"/>
      <c r="D893" s="10"/>
      <c r="E893" s="10"/>
      <c r="F893" s="10"/>
      <c r="G893" s="10"/>
      <c r="H893" s="10"/>
      <c r="I893" s="10"/>
      <c r="J893" s="10"/>
      <c r="Q893" s="10"/>
      <c r="R893" s="10"/>
    </row>
    <row r="894" s="55" customFormat="true" ht="26.1" hidden="false" customHeight="true" outlineLevel="0" collapsed="false">
      <c r="A894" s="161"/>
      <c r="B894" s="162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73"/>
      <c r="R894" s="73"/>
    </row>
    <row r="895" s="10" customFormat="true" ht="26.1" hidden="false" customHeight="true" outlineLevel="0" collapsed="false">
      <c r="A895" s="161"/>
      <c r="B895" s="161"/>
    </row>
    <row r="896" s="55" customFormat="true" ht="26.1" hidden="false" customHeight="true" outlineLevel="0" collapsed="false">
      <c r="A896" s="161"/>
      <c r="B896" s="162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</row>
    <row r="897" s="55" customFormat="true" ht="26.1" hidden="false" customHeight="true" outlineLevel="0" collapsed="false">
      <c r="A897" s="161"/>
      <c r="B897" s="162"/>
      <c r="C897" s="10"/>
      <c r="D897" s="10"/>
      <c r="E897" s="10"/>
      <c r="F897" s="10"/>
      <c r="G897" s="10"/>
      <c r="H897" s="10"/>
      <c r="I897" s="10"/>
      <c r="J897" s="10"/>
    </row>
    <row r="898" s="55" customFormat="true" ht="26.1" hidden="false" customHeight="true" outlineLevel="0" collapsed="false">
      <c r="A898" s="161"/>
      <c r="B898" s="161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</row>
    <row r="899" s="55" customFormat="true" ht="26.1" hidden="false" customHeight="true" outlineLevel="0" collapsed="false">
      <c r="A899" s="161"/>
      <c r="B899" s="161"/>
      <c r="C899" s="10"/>
      <c r="D899" s="10"/>
      <c r="E899" s="10"/>
      <c r="F899" s="10"/>
      <c r="G899" s="10"/>
      <c r="H899" s="10"/>
      <c r="I899" s="10"/>
      <c r="J899" s="10"/>
    </row>
    <row r="900" s="55" customFormat="true" ht="26.1" hidden="false" customHeight="true" outlineLevel="0" collapsed="false">
      <c r="A900" s="161"/>
      <c r="B900" s="161"/>
      <c r="C900" s="10"/>
      <c r="D900" s="10"/>
      <c r="E900" s="10"/>
      <c r="F900" s="10"/>
      <c r="G900" s="10"/>
      <c r="H900" s="10"/>
      <c r="I900" s="10"/>
      <c r="J900" s="10"/>
      <c r="Q900" s="10"/>
      <c r="R900" s="10"/>
    </row>
    <row r="901" s="10" customFormat="true" ht="26.1" hidden="false" customHeight="true" outlineLevel="0" collapsed="false">
      <c r="A901" s="161"/>
      <c r="B901" s="162"/>
      <c r="Q901" s="55"/>
      <c r="R901" s="55"/>
    </row>
    <row r="902" s="10" customFormat="true" ht="26.1" hidden="false" customHeight="true" outlineLevel="0" collapsed="false">
      <c r="A902" s="161"/>
      <c r="B902" s="161"/>
      <c r="K902" s="55"/>
      <c r="L902" s="55"/>
      <c r="M902" s="55"/>
      <c r="N902" s="55"/>
      <c r="O902" s="55"/>
      <c r="P902" s="55"/>
      <c r="Q902" s="55"/>
      <c r="R902" s="55"/>
    </row>
    <row r="903" s="55" customFormat="true" ht="26.1" hidden="false" customHeight="true" outlineLevel="0" collapsed="false">
      <c r="A903" s="161"/>
      <c r="B903" s="162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</row>
    <row r="904" s="10" customFormat="true" ht="26.1" hidden="false" customHeight="true" outlineLevel="0" collapsed="false">
      <c r="A904" s="161"/>
      <c r="B904" s="162"/>
      <c r="Q904" s="55"/>
      <c r="R904" s="55"/>
    </row>
    <row r="905" s="55" customFormat="true" ht="26.1" hidden="false" customHeight="true" outlineLevel="0" collapsed="false">
      <c r="A905" s="161"/>
      <c r="B905" s="161"/>
      <c r="C905" s="10"/>
      <c r="D905" s="10"/>
      <c r="E905" s="10"/>
      <c r="F905" s="10"/>
      <c r="G905" s="10"/>
      <c r="H905" s="10"/>
      <c r="I905" s="10"/>
      <c r="J905" s="10"/>
    </row>
    <row r="906" s="10" customFormat="true" ht="26.1" hidden="false" customHeight="true" outlineLevel="0" collapsed="false">
      <c r="A906" s="161"/>
      <c r="B906" s="162"/>
      <c r="Q906" s="55"/>
      <c r="R906" s="55"/>
    </row>
    <row r="907" s="55" customFormat="true" ht="26.1" hidden="false" customHeight="true" outlineLevel="0" collapsed="false">
      <c r="A907" s="161"/>
      <c r="B907" s="161"/>
      <c r="C907" s="10"/>
      <c r="D907" s="10"/>
      <c r="E907" s="10"/>
      <c r="F907" s="10"/>
      <c r="G907" s="10"/>
      <c r="H907" s="10"/>
      <c r="I907" s="10"/>
      <c r="J907" s="10"/>
    </row>
    <row r="908" s="10" customFormat="true" ht="26.1" hidden="false" customHeight="true" outlineLevel="0" collapsed="false">
      <c r="A908" s="161"/>
      <c r="B908" s="161"/>
      <c r="K908" s="55"/>
      <c r="L908" s="55"/>
      <c r="M908" s="55"/>
      <c r="N908" s="55"/>
      <c r="O908" s="55"/>
      <c r="P908" s="55"/>
      <c r="Q908" s="55"/>
      <c r="R908" s="55"/>
    </row>
    <row r="909" s="55" customFormat="true" ht="45.75" hidden="false" customHeight="true" outlineLevel="0" collapsed="false">
      <c r="A909" s="161"/>
      <c r="B909" s="162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</row>
    <row r="910" s="58" customFormat="true" ht="26.1" hidden="false" customHeight="true" outlineLevel="0" collapsed="false">
      <c r="A910" s="161"/>
      <c r="B910" s="161"/>
      <c r="C910" s="10"/>
      <c r="D910" s="10"/>
      <c r="E910" s="10"/>
      <c r="F910" s="10"/>
      <c r="G910" s="10"/>
      <c r="H910" s="10"/>
      <c r="I910" s="10"/>
      <c r="J910" s="10"/>
      <c r="K910" s="55"/>
      <c r="L910" s="55"/>
      <c r="M910" s="55"/>
      <c r="N910" s="55"/>
      <c r="O910" s="55"/>
      <c r="P910" s="55"/>
      <c r="Q910" s="10"/>
      <c r="R910" s="10"/>
    </row>
    <row r="911" s="10" customFormat="true" ht="26.1" hidden="false" customHeight="true" outlineLevel="0" collapsed="false">
      <c r="A911" s="161"/>
      <c r="B911" s="162"/>
      <c r="I911" s="111"/>
      <c r="J911" s="111"/>
      <c r="K911" s="73"/>
      <c r="L911" s="73"/>
      <c r="M911" s="73"/>
      <c r="N911" s="73"/>
      <c r="O911" s="73"/>
      <c r="P911" s="73"/>
      <c r="Q911" s="55"/>
      <c r="R911" s="55"/>
    </row>
    <row r="912" s="55" customFormat="true" ht="26.1" hidden="false" customHeight="true" outlineLevel="0" collapsed="false">
      <c r="A912" s="161"/>
      <c r="B912" s="162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</row>
    <row r="913" s="10" customFormat="true" ht="26.1" hidden="false" customHeight="true" outlineLevel="0" collapsed="false">
      <c r="A913" s="161"/>
      <c r="B913" s="161"/>
      <c r="Q913" s="55"/>
      <c r="R913" s="55"/>
    </row>
    <row r="914" s="111" customFormat="true" ht="26.1" hidden="false" customHeight="true" outlineLevel="0" collapsed="false">
      <c r="A914" s="161"/>
      <c r="B914" s="162"/>
      <c r="C914" s="10"/>
      <c r="D914" s="10"/>
      <c r="E914" s="10"/>
      <c r="F914" s="10"/>
      <c r="G914" s="10"/>
      <c r="H914" s="10"/>
      <c r="I914" s="10"/>
      <c r="J914" s="10"/>
      <c r="K914" s="55"/>
      <c r="L914" s="55"/>
      <c r="M914" s="55"/>
      <c r="N914" s="55"/>
      <c r="O914" s="55"/>
      <c r="P914" s="55"/>
      <c r="Q914" s="10"/>
      <c r="R914" s="10"/>
    </row>
    <row r="915" s="10" customFormat="true" ht="26.1" hidden="false" customHeight="true" outlineLevel="0" collapsed="false">
      <c r="A915" s="185"/>
      <c r="B915" s="186"/>
      <c r="C915" s="111"/>
      <c r="D915" s="111"/>
      <c r="E915" s="111"/>
      <c r="F915" s="111"/>
      <c r="G915" s="111"/>
      <c r="H915" s="111"/>
      <c r="K915" s="55"/>
      <c r="L915" s="55"/>
      <c r="M915" s="55"/>
      <c r="N915" s="55"/>
      <c r="O915" s="55"/>
      <c r="P915" s="55"/>
      <c r="Q915" s="55"/>
      <c r="R915" s="55"/>
    </row>
    <row r="916" s="55" customFormat="true" ht="26.1" hidden="false" customHeight="true" outlineLevel="0" collapsed="false">
      <c r="A916" s="161"/>
      <c r="B916" s="161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</row>
    <row r="917" s="10" customFormat="true" ht="26.1" hidden="false" customHeight="true" outlineLevel="0" collapsed="false">
      <c r="A917" s="161"/>
      <c r="B917" s="161"/>
      <c r="Q917" s="55"/>
      <c r="R917" s="55"/>
    </row>
    <row r="918" s="55" customFormat="true" ht="26.1" hidden="false" customHeight="true" outlineLevel="0" collapsed="false">
      <c r="A918" s="161"/>
      <c r="B918" s="162"/>
      <c r="C918" s="10"/>
      <c r="D918" s="10"/>
      <c r="E918" s="10"/>
      <c r="F918" s="10"/>
      <c r="G918" s="10"/>
      <c r="H918" s="10"/>
      <c r="I918" s="10"/>
      <c r="J918" s="10"/>
      <c r="Q918" s="58"/>
      <c r="R918" s="58"/>
    </row>
    <row r="919" s="55" customFormat="true" ht="26.1" hidden="false" customHeight="true" outlineLevel="0" collapsed="false">
      <c r="A919" s="212"/>
      <c r="B919" s="234"/>
      <c r="C919" s="10"/>
      <c r="D919" s="10"/>
      <c r="E919" s="10"/>
      <c r="F919" s="10"/>
      <c r="G919" s="10"/>
      <c r="H919" s="10"/>
      <c r="I919" s="10"/>
      <c r="J919" s="10"/>
      <c r="Q919" s="10"/>
      <c r="R919" s="10"/>
    </row>
    <row r="920" s="55" customFormat="true" ht="26.1" hidden="false" customHeight="true" outlineLevel="0" collapsed="false">
      <c r="A920" s="161"/>
      <c r="B920" s="161"/>
      <c r="C920" s="10"/>
      <c r="D920" s="10"/>
      <c r="E920" s="10"/>
      <c r="F920" s="10"/>
      <c r="G920" s="10"/>
      <c r="H920" s="10"/>
      <c r="I920" s="10"/>
      <c r="J920" s="10"/>
    </row>
    <row r="921" s="55" customFormat="true" ht="42.75" hidden="false" customHeight="true" outlineLevel="0" collapsed="false">
      <c r="A921" s="161"/>
      <c r="B921" s="161"/>
      <c r="C921" s="10"/>
      <c r="D921" s="10"/>
      <c r="E921" s="10"/>
      <c r="F921" s="10"/>
      <c r="G921" s="10"/>
      <c r="H921" s="10"/>
      <c r="I921" s="111"/>
      <c r="J921" s="111"/>
      <c r="Q921" s="10"/>
      <c r="R921" s="10"/>
    </row>
    <row r="922" s="10" customFormat="true" ht="42.75" hidden="false" customHeight="true" outlineLevel="0" collapsed="false">
      <c r="A922" s="161"/>
      <c r="B922" s="162"/>
      <c r="Q922" s="111"/>
      <c r="R922" s="111"/>
    </row>
    <row r="923" s="58" customFormat="true" ht="26.1" hidden="false" customHeight="true" outlineLevel="0" collapsed="false">
      <c r="A923" s="161"/>
      <c r="B923" s="162"/>
      <c r="C923" s="10"/>
      <c r="D923" s="10"/>
      <c r="E923" s="10"/>
      <c r="F923" s="10"/>
      <c r="G923" s="10"/>
      <c r="H923" s="10"/>
      <c r="I923" s="10"/>
      <c r="J923" s="10"/>
      <c r="K923" s="55"/>
      <c r="L923" s="55"/>
      <c r="M923" s="55"/>
      <c r="N923" s="55"/>
      <c r="O923" s="55"/>
      <c r="P923" s="55"/>
      <c r="Q923" s="10"/>
      <c r="R923" s="10"/>
    </row>
    <row r="924" s="10" customFormat="true" ht="26.1" hidden="false" customHeight="true" outlineLevel="0" collapsed="false">
      <c r="A924" s="161"/>
      <c r="B924" s="162"/>
      <c r="Q924" s="55"/>
      <c r="R924" s="55"/>
    </row>
    <row r="925" s="55" customFormat="true" ht="26.1" hidden="false" customHeight="true" outlineLevel="0" collapsed="false">
      <c r="A925" s="185"/>
      <c r="B925" s="186"/>
      <c r="C925" s="111"/>
      <c r="D925" s="111"/>
      <c r="E925" s="111"/>
      <c r="F925" s="111"/>
      <c r="G925" s="111"/>
      <c r="H925" s="111"/>
      <c r="I925" s="111"/>
      <c r="J925" s="111"/>
      <c r="Q925" s="10"/>
      <c r="R925" s="10"/>
    </row>
    <row r="926" s="55" customFormat="true" ht="26.1" hidden="false" customHeight="true" outlineLevel="0" collapsed="false">
      <c r="A926" s="161"/>
      <c r="B926" s="161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</row>
    <row r="927" s="55" customFormat="true" ht="42.75" hidden="false" customHeight="true" outlineLevel="0" collapsed="false">
      <c r="A927" s="161"/>
      <c r="B927" s="162"/>
      <c r="C927" s="10"/>
      <c r="D927" s="10"/>
      <c r="E927" s="10"/>
      <c r="F927" s="10"/>
      <c r="G927" s="10"/>
      <c r="H927" s="10"/>
      <c r="I927" s="10"/>
      <c r="J927" s="10"/>
    </row>
    <row r="928" s="10" customFormat="true" ht="42.75" hidden="false" customHeight="true" outlineLevel="0" collapsed="false">
      <c r="A928" s="161"/>
      <c r="B928" s="161"/>
      <c r="Q928" s="55"/>
      <c r="R928" s="55"/>
    </row>
    <row r="929" s="55" customFormat="true" ht="26.1" hidden="false" customHeight="true" outlineLevel="0" collapsed="false">
      <c r="A929" s="185"/>
      <c r="B929" s="186"/>
      <c r="C929" s="111"/>
      <c r="D929" s="111"/>
      <c r="E929" s="111"/>
      <c r="F929" s="111"/>
      <c r="G929" s="111"/>
      <c r="H929" s="111"/>
      <c r="I929" s="10"/>
      <c r="J929" s="10"/>
      <c r="K929" s="10"/>
      <c r="L929" s="10"/>
      <c r="M929" s="10"/>
      <c r="N929" s="10"/>
      <c r="O929" s="10"/>
      <c r="P929" s="10"/>
    </row>
    <row r="930" s="55" customFormat="true" ht="26.1" hidden="false" customHeight="true" outlineLevel="0" collapsed="false">
      <c r="A930" s="161"/>
      <c r="B930" s="161"/>
      <c r="C930" s="10"/>
      <c r="D930" s="10"/>
      <c r="E930" s="10"/>
      <c r="F930" s="10"/>
      <c r="G930" s="10"/>
      <c r="H930" s="10"/>
      <c r="I930" s="10"/>
      <c r="J930" s="10"/>
      <c r="K930" s="111"/>
      <c r="L930" s="111"/>
      <c r="M930" s="111"/>
      <c r="N930" s="111"/>
      <c r="O930" s="111"/>
      <c r="P930" s="111"/>
      <c r="Q930" s="10"/>
      <c r="R930" s="10"/>
    </row>
    <row r="931" s="55" customFormat="true" ht="26.1" hidden="false" customHeight="true" outlineLevel="0" collapsed="false">
      <c r="A931" s="161"/>
      <c r="B931" s="162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58"/>
      <c r="R931" s="58"/>
    </row>
    <row r="932" s="10" customFormat="true" ht="26.1" hidden="false" customHeight="true" outlineLevel="0" collapsed="false">
      <c r="A932" s="161"/>
      <c r="B932" s="161"/>
    </row>
    <row r="933" s="55" customFormat="true" ht="26.1" hidden="false" customHeight="true" outlineLevel="0" collapsed="false">
      <c r="A933" s="161"/>
      <c r="B933" s="161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</row>
    <row r="934" s="55" customFormat="true" ht="26.1" hidden="false" customHeight="true" outlineLevel="0" collapsed="false">
      <c r="A934" s="161"/>
      <c r="B934" s="161"/>
      <c r="C934" s="10"/>
      <c r="D934" s="10"/>
      <c r="E934" s="10"/>
      <c r="F934" s="10"/>
      <c r="G934" s="10"/>
      <c r="H934" s="10"/>
      <c r="I934" s="10"/>
      <c r="J934" s="10"/>
      <c r="K934" s="73"/>
      <c r="L934" s="73"/>
      <c r="M934" s="73"/>
      <c r="N934" s="73"/>
      <c r="O934" s="73"/>
      <c r="P934" s="73"/>
    </row>
    <row r="935" s="55" customFormat="true" ht="31.5" hidden="false" customHeight="true" outlineLevel="0" collapsed="false">
      <c r="A935" s="152"/>
      <c r="B935" s="152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</row>
    <row r="936" s="10" customFormat="true" ht="30.75" hidden="false" customHeight="true" outlineLevel="0" collapsed="false">
      <c r="A936" s="152"/>
      <c r="B936" s="152"/>
      <c r="K936" s="55"/>
      <c r="L936" s="55"/>
      <c r="M936" s="55"/>
      <c r="N936" s="55"/>
      <c r="O936" s="55"/>
      <c r="P936" s="55"/>
    </row>
    <row r="937" s="10" customFormat="true" ht="26.1" hidden="false" customHeight="true" outlineLevel="0" collapsed="false">
      <c r="A937" s="152"/>
      <c r="B937" s="152"/>
      <c r="K937" s="55"/>
      <c r="L937" s="55"/>
      <c r="M937" s="55"/>
      <c r="N937" s="55"/>
      <c r="O937" s="55"/>
      <c r="P937" s="55"/>
      <c r="Q937" s="55"/>
      <c r="R937" s="55"/>
    </row>
    <row r="938" s="10" customFormat="true" ht="31.5" hidden="false" customHeight="true" outlineLevel="0" collapsed="false">
      <c r="A938" s="238"/>
      <c r="B938" s="239"/>
      <c r="K938" s="55"/>
      <c r="L938" s="55"/>
      <c r="M938" s="55"/>
      <c r="N938" s="55"/>
      <c r="O938" s="55"/>
      <c r="P938" s="55"/>
      <c r="Q938" s="55"/>
      <c r="R938" s="55"/>
    </row>
    <row r="939" s="55" customFormat="true" ht="26.1" hidden="false" customHeight="true" outlineLevel="0" collapsed="false">
      <c r="A939" s="187"/>
      <c r="B939" s="187"/>
      <c r="C939" s="10"/>
      <c r="D939" s="10"/>
      <c r="E939" s="10"/>
      <c r="F939" s="10"/>
      <c r="G939" s="10"/>
      <c r="H939" s="10"/>
      <c r="I939" s="10"/>
      <c r="J939" s="10"/>
    </row>
    <row r="940" s="55" customFormat="true" ht="26.1" hidden="false" customHeight="true" outlineLevel="0" collapsed="false">
      <c r="A940" s="170"/>
      <c r="B940" s="171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</row>
    <row r="941" s="55" customFormat="true" ht="32.25" hidden="false" customHeight="true" outlineLevel="0" collapsed="false">
      <c r="A941" s="212"/>
      <c r="B941" s="234"/>
      <c r="C941" s="10"/>
      <c r="D941" s="10"/>
      <c r="E941" s="10"/>
      <c r="F941" s="10"/>
      <c r="G941" s="10"/>
      <c r="H941" s="10"/>
      <c r="I941" s="10"/>
      <c r="J941" s="10"/>
    </row>
    <row r="942" s="10" customFormat="true" ht="31.5" hidden="false" customHeight="true" outlineLevel="0" collapsed="false">
      <c r="A942" s="161"/>
      <c r="B942" s="162"/>
      <c r="K942" s="165" t="e">
        <f aca="false">#REF!</f>
        <v>#REF!</v>
      </c>
      <c r="L942" s="55"/>
      <c r="M942" s="55"/>
      <c r="N942" s="55"/>
      <c r="O942" s="55"/>
      <c r="P942" s="55"/>
      <c r="Q942" s="55"/>
      <c r="R942" s="55"/>
    </row>
    <row r="943" s="10" customFormat="true" ht="26.1" hidden="false" customHeight="true" outlineLevel="0" collapsed="false">
      <c r="A943" s="161"/>
      <c r="B943" s="162"/>
      <c r="Q943" s="55"/>
      <c r="R943" s="55"/>
    </row>
    <row r="944" s="55" customFormat="true" ht="26.1" hidden="false" customHeight="true" outlineLevel="0" collapsed="false">
      <c r="A944" s="161"/>
      <c r="B944" s="161"/>
      <c r="C944" s="10"/>
      <c r="D944" s="10"/>
      <c r="E944" s="10"/>
      <c r="F944" s="10"/>
      <c r="G944" s="10"/>
      <c r="H944" s="10"/>
      <c r="I944" s="10"/>
      <c r="J944" s="10"/>
      <c r="Q944" s="10"/>
      <c r="R944" s="10"/>
    </row>
    <row r="945" s="55" customFormat="true" ht="26.1" hidden="false" customHeight="true" outlineLevel="0" collapsed="false">
      <c r="A945" s="161"/>
      <c r="B945" s="162"/>
      <c r="C945" s="10"/>
      <c r="D945" s="10"/>
      <c r="E945" s="10"/>
      <c r="F945" s="10"/>
      <c r="G945" s="10"/>
      <c r="H945" s="10"/>
      <c r="I945" s="10"/>
      <c r="J945" s="10"/>
      <c r="Q945" s="10"/>
      <c r="R945" s="10"/>
    </row>
    <row r="946" s="55" customFormat="true" ht="29.25" hidden="false" customHeight="true" outlineLevel="0" collapsed="false">
      <c r="A946" s="161"/>
      <c r="B946" s="162"/>
      <c r="C946" s="10"/>
      <c r="D946" s="10"/>
      <c r="E946" s="10"/>
      <c r="F946" s="10"/>
      <c r="G946" s="10"/>
      <c r="H946" s="10"/>
      <c r="I946" s="10"/>
      <c r="J946" s="10"/>
      <c r="Q946" s="10"/>
      <c r="R946" s="10"/>
    </row>
    <row r="947" s="55" customFormat="true" ht="26.1" hidden="false" customHeight="true" outlineLevel="0" collapsed="false">
      <c r="A947" s="161"/>
      <c r="B947" s="161"/>
      <c r="C947" s="10"/>
      <c r="D947" s="10"/>
      <c r="E947" s="10"/>
      <c r="F947" s="10"/>
      <c r="G947" s="10"/>
      <c r="H947" s="10"/>
      <c r="I947" s="10"/>
      <c r="J947" s="10"/>
    </row>
    <row r="948" s="10" customFormat="true" ht="26.1" hidden="false" customHeight="true" outlineLevel="0" collapsed="false">
      <c r="A948" s="161"/>
      <c r="B948" s="162"/>
      <c r="K948" s="55"/>
      <c r="L948" s="55"/>
      <c r="M948" s="55"/>
      <c r="N948" s="55"/>
      <c r="O948" s="55"/>
      <c r="P948" s="55"/>
      <c r="Q948" s="55"/>
      <c r="R948" s="55"/>
    </row>
    <row r="949" s="73" customFormat="true" ht="26.1" hidden="false" customHeight="true" outlineLevel="0" collapsed="false">
      <c r="A949" s="161"/>
      <c r="B949" s="162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55"/>
      <c r="R949" s="55"/>
    </row>
    <row r="950" s="111" customFormat="true" ht="26.1" hidden="false" customHeight="true" outlineLevel="0" collapsed="false">
      <c r="A950" s="161"/>
      <c r="B950" s="162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</row>
    <row r="951" s="55" customFormat="true" ht="40.5" hidden="false" customHeight="true" outlineLevel="0" collapsed="false">
      <c r="A951" s="161"/>
      <c r="B951" s="162"/>
      <c r="C951" s="10"/>
      <c r="D951" s="10"/>
      <c r="E951" s="10"/>
      <c r="F951" s="10"/>
      <c r="G951" s="10"/>
      <c r="H951" s="10"/>
      <c r="I951" s="10"/>
      <c r="J951" s="10"/>
      <c r="Q951" s="10"/>
      <c r="R951" s="10"/>
    </row>
    <row r="952" s="55" customFormat="true" ht="43.5" hidden="false" customHeight="true" outlineLevel="0" collapsed="false">
      <c r="A952" s="161"/>
      <c r="B952" s="162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</row>
    <row r="953" s="10" customFormat="true" ht="26.1" hidden="false" customHeight="true" outlineLevel="0" collapsed="false">
      <c r="A953" s="161"/>
      <c r="B953" s="161"/>
      <c r="K953" s="55"/>
      <c r="L953" s="55"/>
      <c r="M953" s="55"/>
      <c r="N953" s="55"/>
      <c r="O953" s="55"/>
      <c r="P953" s="55"/>
      <c r="Q953" s="55"/>
      <c r="R953" s="55"/>
    </row>
    <row r="954" s="10" customFormat="true" ht="26.1" hidden="false" customHeight="true" outlineLevel="0" collapsed="false">
      <c r="A954" s="161"/>
      <c r="B954" s="161"/>
      <c r="Q954" s="55"/>
      <c r="R954" s="55"/>
    </row>
    <row r="955" s="10" customFormat="true" ht="26.1" hidden="false" customHeight="true" outlineLevel="0" collapsed="false">
      <c r="A955" s="161"/>
      <c r="B955" s="162"/>
      <c r="K955" s="55"/>
      <c r="L955" s="55"/>
      <c r="M955" s="55"/>
      <c r="N955" s="55"/>
      <c r="O955" s="55"/>
      <c r="P955" s="55"/>
      <c r="Q955" s="55"/>
      <c r="R955" s="55"/>
    </row>
    <row r="956" s="10" customFormat="true" ht="26.1" hidden="false" customHeight="true" outlineLevel="0" collapsed="false">
      <c r="A956" s="161"/>
      <c r="B956" s="161"/>
    </row>
    <row r="957" s="10" customFormat="true" ht="26.1" hidden="false" customHeight="true" outlineLevel="0" collapsed="false">
      <c r="A957" s="161"/>
      <c r="B957" s="162"/>
      <c r="K957" s="55"/>
      <c r="L957" s="55"/>
      <c r="M957" s="55"/>
      <c r="N957" s="55"/>
      <c r="O957" s="55"/>
      <c r="P957" s="55"/>
      <c r="Q957" s="73"/>
      <c r="R957" s="73"/>
    </row>
    <row r="958" s="10" customFormat="true" ht="26.1" hidden="false" customHeight="true" outlineLevel="0" collapsed="false">
      <c r="A958" s="161"/>
      <c r="B958" s="161"/>
      <c r="K958" s="58"/>
      <c r="L958" s="58"/>
      <c r="M958" s="58"/>
      <c r="N958" s="58"/>
      <c r="O958" s="58"/>
      <c r="P958" s="58"/>
    </row>
    <row r="959" s="55" customFormat="true" ht="26.1" hidden="false" customHeight="true" outlineLevel="0" collapsed="false">
      <c r="A959" s="212"/>
      <c r="B959" s="234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</row>
    <row r="960" s="55" customFormat="true" ht="26.1" hidden="false" customHeight="true" outlineLevel="0" collapsed="false">
      <c r="A960" s="161"/>
      <c r="B960" s="161"/>
      <c r="C960" s="10"/>
      <c r="D960" s="10"/>
      <c r="E960" s="10"/>
      <c r="F960" s="10"/>
      <c r="G960" s="10"/>
      <c r="H960" s="10"/>
      <c r="I960" s="10"/>
      <c r="J960" s="10"/>
    </row>
    <row r="961" s="55" customFormat="true" ht="26.1" hidden="false" customHeight="true" outlineLevel="0" collapsed="false">
      <c r="A961" s="161"/>
      <c r="B961" s="162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</row>
    <row r="962" s="55" customFormat="true" ht="26.1" hidden="false" customHeight="true" outlineLevel="0" collapsed="false">
      <c r="A962" s="161"/>
      <c r="B962" s="162"/>
      <c r="C962" s="10"/>
      <c r="D962" s="10"/>
      <c r="E962" s="10"/>
      <c r="F962" s="10"/>
      <c r="G962" s="10"/>
      <c r="H962" s="10"/>
      <c r="I962" s="10"/>
      <c r="J962" s="10"/>
      <c r="K962" s="111"/>
      <c r="L962" s="111"/>
      <c r="M962" s="111"/>
      <c r="N962" s="111"/>
      <c r="O962" s="111"/>
      <c r="P962" s="111"/>
      <c r="Q962" s="10"/>
      <c r="R962" s="10"/>
    </row>
    <row r="963" s="55" customFormat="true" ht="26.1" hidden="false" customHeight="true" outlineLevel="0" collapsed="false">
      <c r="A963" s="161"/>
      <c r="B963" s="161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</row>
    <row r="964" s="10" customFormat="true" ht="26.1" hidden="false" customHeight="true" outlineLevel="0" collapsed="false">
      <c r="A964" s="161"/>
      <c r="B964" s="162"/>
      <c r="K964" s="55"/>
      <c r="L964" s="55"/>
      <c r="M964" s="55"/>
      <c r="N964" s="55"/>
      <c r="O964" s="55"/>
      <c r="P964" s="55"/>
    </row>
    <row r="965" s="55" customFormat="true" ht="26.1" hidden="false" customHeight="true" outlineLevel="0" collapsed="false">
      <c r="A965" s="161"/>
      <c r="B965" s="161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</row>
    <row r="966" s="10" customFormat="true" ht="26.1" hidden="false" customHeight="true" outlineLevel="0" collapsed="false">
      <c r="A966" s="185"/>
      <c r="B966" s="185"/>
      <c r="K966" s="55"/>
      <c r="L966" s="55"/>
      <c r="M966" s="55"/>
      <c r="N966" s="55"/>
      <c r="O966" s="55"/>
      <c r="P966" s="55"/>
    </row>
    <row r="967" s="55" customFormat="true" ht="26.1" hidden="false" customHeight="true" outlineLevel="0" collapsed="false">
      <c r="A967" s="161"/>
      <c r="B967" s="161"/>
      <c r="C967" s="10"/>
      <c r="D967" s="10"/>
      <c r="E967" s="10"/>
      <c r="F967" s="10"/>
      <c r="G967" s="10"/>
      <c r="H967" s="10"/>
      <c r="I967" s="10"/>
      <c r="J967" s="10"/>
    </row>
    <row r="968" s="10" customFormat="true" ht="26.1" hidden="false" customHeight="true" outlineLevel="0" collapsed="false">
      <c r="A968" s="161"/>
      <c r="B968" s="162"/>
      <c r="K968" s="55"/>
      <c r="L968" s="55"/>
      <c r="M968" s="55"/>
      <c r="N968" s="55"/>
      <c r="O968" s="55"/>
      <c r="P968" s="55"/>
      <c r="Q968" s="55"/>
      <c r="R968" s="55"/>
    </row>
    <row r="969" s="55" customFormat="true" ht="26.1" hidden="false" customHeight="true" outlineLevel="0" collapsed="false">
      <c r="A969" s="161"/>
      <c r="B969" s="161"/>
      <c r="C969" s="10"/>
      <c r="D969" s="10"/>
      <c r="E969" s="10"/>
      <c r="F969" s="10"/>
      <c r="G969" s="10"/>
      <c r="H969" s="10"/>
      <c r="I969" s="10"/>
      <c r="J969" s="10"/>
    </row>
    <row r="970" s="55" customFormat="true" ht="26.1" hidden="false" customHeight="true" outlineLevel="0" collapsed="false">
      <c r="A970" s="161"/>
      <c r="B970" s="162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</row>
    <row r="971" s="55" customFormat="true" ht="26.1" hidden="false" customHeight="true" outlineLevel="0" collapsed="false">
      <c r="A971" s="161"/>
      <c r="B971" s="162"/>
      <c r="C971" s="10"/>
      <c r="D971" s="10"/>
      <c r="E971" s="10"/>
      <c r="F971" s="10"/>
      <c r="G971" s="10"/>
      <c r="H971" s="10"/>
      <c r="I971" s="10"/>
      <c r="J971" s="10"/>
      <c r="K971" s="58"/>
      <c r="L971" s="58"/>
      <c r="M971" s="58"/>
      <c r="N971" s="58"/>
      <c r="O971" s="58"/>
      <c r="P971" s="58"/>
    </row>
    <row r="972" s="55" customFormat="true" ht="26.1" hidden="false" customHeight="true" outlineLevel="0" collapsed="false">
      <c r="A972" s="161"/>
      <c r="B972" s="162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</row>
    <row r="973" s="10" customFormat="true" ht="26.1" hidden="false" customHeight="true" outlineLevel="0" collapsed="false">
      <c r="A973" s="161"/>
      <c r="B973" s="162"/>
      <c r="K973" s="55"/>
      <c r="L973" s="55"/>
      <c r="M973" s="55"/>
      <c r="N973" s="55"/>
      <c r="O973" s="55"/>
      <c r="P973" s="55"/>
      <c r="Q973" s="55"/>
      <c r="R973" s="55"/>
    </row>
    <row r="974" s="55" customFormat="true" ht="26.1" hidden="false" customHeight="true" outlineLevel="0" collapsed="false">
      <c r="A974" s="161"/>
      <c r="B974" s="161"/>
      <c r="C974" s="10"/>
      <c r="D974" s="10"/>
      <c r="E974" s="10"/>
      <c r="F974" s="10"/>
      <c r="G974" s="10"/>
      <c r="H974" s="10"/>
      <c r="I974" s="10"/>
      <c r="J974" s="10"/>
      <c r="Q974" s="10"/>
      <c r="R974" s="10"/>
    </row>
    <row r="975" s="55" customFormat="true" ht="26.1" hidden="false" customHeight="true" outlineLevel="0" collapsed="false">
      <c r="A975" s="161"/>
      <c r="B975" s="162"/>
      <c r="C975" s="10"/>
      <c r="D975" s="10"/>
      <c r="E975" s="10"/>
      <c r="F975" s="10"/>
      <c r="G975" s="10"/>
      <c r="H975" s="10"/>
      <c r="I975" s="10"/>
      <c r="J975" s="10"/>
    </row>
    <row r="976" s="58" customFormat="true" ht="26.1" hidden="false" customHeight="true" outlineLevel="0" collapsed="false">
      <c r="A976" s="161"/>
      <c r="B976" s="161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</row>
    <row r="977" s="10" customFormat="true" ht="26.1" hidden="false" customHeight="true" outlineLevel="0" collapsed="false">
      <c r="A977" s="161"/>
      <c r="B977" s="162"/>
      <c r="K977" s="55"/>
      <c r="L977" s="55"/>
      <c r="M977" s="55"/>
      <c r="N977" s="55"/>
      <c r="O977" s="55"/>
      <c r="P977" s="55"/>
      <c r="Q977" s="55"/>
      <c r="R977" s="55"/>
    </row>
    <row r="978" s="10" customFormat="true" ht="29.25" hidden="false" customHeight="true" outlineLevel="0" collapsed="false">
      <c r="A978" s="161"/>
      <c r="B978" s="162"/>
      <c r="K978" s="55"/>
      <c r="L978" s="55"/>
      <c r="M978" s="55"/>
      <c r="N978" s="55"/>
      <c r="O978" s="55"/>
      <c r="P978" s="55"/>
      <c r="Q978" s="55"/>
      <c r="R978" s="55"/>
    </row>
    <row r="979" s="55" customFormat="true" ht="26.1" hidden="false" customHeight="true" outlineLevel="0" collapsed="false">
      <c r="A979" s="161"/>
      <c r="B979" s="162"/>
      <c r="C979" s="10"/>
      <c r="D979" s="10"/>
      <c r="E979" s="10"/>
      <c r="F979" s="10"/>
      <c r="G979" s="10"/>
      <c r="H979" s="10"/>
      <c r="I979" s="10"/>
      <c r="J979" s="10"/>
    </row>
    <row r="980" s="10" customFormat="true" ht="26.1" hidden="false" customHeight="true" outlineLevel="0" collapsed="false">
      <c r="A980" s="161"/>
      <c r="B980" s="161"/>
      <c r="Q980" s="55"/>
      <c r="R980" s="55"/>
    </row>
    <row r="981" s="55" customFormat="true" ht="26.1" hidden="false" customHeight="true" outlineLevel="0" collapsed="false">
      <c r="A981" s="161"/>
      <c r="B981" s="162"/>
      <c r="C981" s="10"/>
      <c r="D981" s="10"/>
      <c r="E981" s="10"/>
      <c r="F981" s="10"/>
      <c r="G981" s="10"/>
      <c r="H981" s="10"/>
      <c r="I981" s="10"/>
      <c r="J981" s="10"/>
      <c r="Q981" s="10"/>
      <c r="R981" s="10"/>
    </row>
    <row r="982" s="10" customFormat="true" ht="26.1" hidden="false" customHeight="true" outlineLevel="0" collapsed="false">
      <c r="A982" s="161"/>
      <c r="B982" s="162"/>
      <c r="K982" s="55"/>
      <c r="L982" s="55"/>
      <c r="M982" s="55"/>
      <c r="N982" s="55"/>
      <c r="O982" s="55"/>
      <c r="P982" s="55"/>
      <c r="Q982" s="55"/>
      <c r="R982" s="55"/>
    </row>
    <row r="983" s="55" customFormat="true" ht="26.1" hidden="false" customHeight="true" outlineLevel="0" collapsed="false">
      <c r="A983" s="161"/>
      <c r="B983" s="162"/>
      <c r="C983" s="10"/>
      <c r="D983" s="10"/>
      <c r="E983" s="10"/>
      <c r="F983" s="10"/>
      <c r="G983" s="10"/>
      <c r="H983" s="10"/>
      <c r="I983" s="10"/>
      <c r="J983" s="10"/>
    </row>
    <row r="984" s="10" customFormat="true" ht="26.1" hidden="false" customHeight="true" outlineLevel="0" collapsed="false">
      <c r="A984" s="161"/>
      <c r="B984" s="161"/>
      <c r="Q984" s="58"/>
      <c r="R984" s="58"/>
    </row>
    <row r="985" s="55" customFormat="true" ht="26.1" hidden="false" customHeight="true" outlineLevel="0" collapsed="false">
      <c r="A985" s="161"/>
      <c r="B985" s="162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</row>
    <row r="986" s="55" customFormat="true" ht="32.25" hidden="false" customHeight="true" outlineLevel="0" collapsed="false">
      <c r="A986" s="161"/>
      <c r="B986" s="162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</row>
    <row r="987" s="10" customFormat="true" ht="26.1" hidden="false" customHeight="true" outlineLevel="0" collapsed="false">
      <c r="A987" s="161"/>
      <c r="B987" s="162"/>
      <c r="K987" s="55"/>
      <c r="L987" s="55"/>
      <c r="M987" s="55"/>
      <c r="N987" s="55"/>
      <c r="O987" s="55"/>
      <c r="P987" s="55"/>
      <c r="Q987" s="55"/>
      <c r="R987" s="55"/>
    </row>
    <row r="988" s="55" customFormat="true" ht="26.1" hidden="false" customHeight="true" outlineLevel="0" collapsed="false">
      <c r="A988" s="161"/>
      <c r="B988" s="161"/>
      <c r="C988" s="10"/>
      <c r="D988" s="10"/>
      <c r="E988" s="10"/>
      <c r="F988" s="10"/>
      <c r="G988" s="10"/>
      <c r="H988" s="10"/>
      <c r="I988" s="10"/>
      <c r="J988" s="10"/>
      <c r="Q988" s="10"/>
      <c r="R988" s="10"/>
    </row>
    <row r="989" s="10" customFormat="true" ht="26.1" hidden="false" customHeight="true" outlineLevel="0" collapsed="false">
      <c r="A989" s="161"/>
      <c r="B989" s="161"/>
      <c r="K989" s="55"/>
      <c r="L989" s="55"/>
      <c r="M989" s="55"/>
      <c r="N989" s="55"/>
      <c r="O989" s="55"/>
      <c r="P989" s="55"/>
      <c r="Q989" s="55"/>
      <c r="R989" s="55"/>
    </row>
    <row r="990" s="55" customFormat="true" ht="26.1" hidden="false" customHeight="true" outlineLevel="0" collapsed="false">
      <c r="A990" s="161"/>
      <c r="B990" s="161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</row>
    <row r="991" s="10" customFormat="true" ht="26.1" hidden="false" customHeight="true" outlineLevel="0" collapsed="false">
      <c r="A991" s="161"/>
      <c r="B991" s="162"/>
      <c r="Q991" s="55"/>
      <c r="R991" s="55"/>
    </row>
    <row r="992" s="55" customFormat="true" ht="26.1" hidden="false" customHeight="true" outlineLevel="0" collapsed="false">
      <c r="A992" s="161"/>
      <c r="B992" s="162"/>
      <c r="C992" s="10"/>
      <c r="D992" s="10"/>
      <c r="E992" s="10"/>
      <c r="F992" s="10"/>
      <c r="G992" s="10"/>
      <c r="H992" s="10"/>
      <c r="I992" s="10"/>
      <c r="J992" s="10"/>
      <c r="Q992" s="10"/>
      <c r="R992" s="10"/>
    </row>
    <row r="993" s="55" customFormat="true" ht="26.1" hidden="false" customHeight="true" outlineLevel="0" collapsed="false">
      <c r="A993" s="161"/>
      <c r="B993" s="162"/>
      <c r="C993" s="10"/>
      <c r="D993" s="10"/>
      <c r="E993" s="10"/>
      <c r="F993" s="10"/>
      <c r="G993" s="10"/>
      <c r="H993" s="10"/>
      <c r="I993" s="10"/>
      <c r="J993" s="10"/>
    </row>
    <row r="994" s="10" customFormat="true" ht="26.1" hidden="false" customHeight="true" outlineLevel="0" collapsed="false">
      <c r="A994" s="161"/>
      <c r="B994" s="161"/>
      <c r="K994" s="55"/>
      <c r="L994" s="55"/>
      <c r="M994" s="55"/>
      <c r="N994" s="55"/>
      <c r="O994" s="55"/>
      <c r="P994" s="55"/>
      <c r="Q994" s="55"/>
      <c r="R994" s="55"/>
    </row>
    <row r="995" s="10" customFormat="true" ht="32.25" hidden="false" customHeight="true" outlineLevel="0" collapsed="false">
      <c r="A995" s="161"/>
      <c r="B995" s="161"/>
      <c r="K995" s="55"/>
      <c r="L995" s="55"/>
      <c r="M995" s="55"/>
      <c r="N995" s="55"/>
      <c r="O995" s="55"/>
      <c r="P995" s="55"/>
    </row>
    <row r="996" s="10" customFormat="true" ht="32.25" hidden="false" customHeight="true" outlineLevel="0" collapsed="false">
      <c r="A996" s="161"/>
      <c r="B996" s="162"/>
      <c r="Q996" s="55"/>
      <c r="R996" s="55"/>
    </row>
    <row r="997" s="55" customFormat="true" ht="32.25" hidden="false" customHeight="true" outlineLevel="0" collapsed="false">
      <c r="A997" s="161"/>
      <c r="B997" s="162"/>
      <c r="C997" s="10"/>
      <c r="D997" s="10"/>
      <c r="E997" s="10"/>
      <c r="F997" s="10"/>
      <c r="G997" s="10"/>
      <c r="H997" s="10"/>
      <c r="I997" s="111"/>
      <c r="J997" s="111"/>
      <c r="K997" s="73"/>
      <c r="L997" s="73"/>
      <c r="M997" s="73"/>
      <c r="N997" s="73"/>
      <c r="O997" s="73"/>
      <c r="P997" s="73"/>
      <c r="Q997" s="10"/>
      <c r="R997" s="10"/>
    </row>
    <row r="998" s="55" customFormat="true" ht="26.1" hidden="false" customHeight="true" outlineLevel="0" collapsed="false">
      <c r="A998" s="161"/>
      <c r="B998" s="162"/>
      <c r="C998" s="10"/>
      <c r="D998" s="10"/>
      <c r="E998" s="10"/>
      <c r="F998" s="10"/>
      <c r="G998" s="10"/>
      <c r="H998" s="10"/>
      <c r="I998" s="111"/>
      <c r="J998" s="111"/>
      <c r="K998" s="10"/>
      <c r="L998" s="10"/>
      <c r="M998" s="10"/>
      <c r="N998" s="10"/>
      <c r="O998" s="10"/>
      <c r="P998" s="10"/>
    </row>
    <row r="999" s="55" customFormat="true" ht="26.1" hidden="false" customHeight="true" outlineLevel="0" collapsed="false">
      <c r="A999" s="161"/>
      <c r="B999" s="162"/>
      <c r="C999" s="10"/>
      <c r="D999" s="10"/>
      <c r="E999" s="10"/>
      <c r="F999" s="10"/>
      <c r="G999" s="10"/>
      <c r="H999" s="10"/>
      <c r="I999" s="10"/>
      <c r="J999" s="10"/>
      <c r="Q999" s="10"/>
      <c r="R999" s="10"/>
    </row>
    <row r="1000" s="55" customFormat="true" ht="26.1" hidden="false" customHeight="true" outlineLevel="0" collapsed="false">
      <c r="A1000" s="152"/>
      <c r="B1000" s="152"/>
      <c r="C1000" s="10"/>
      <c r="D1000" s="10"/>
      <c r="E1000" s="10"/>
      <c r="F1000" s="10"/>
      <c r="G1000" s="10"/>
      <c r="H1000" s="10"/>
      <c r="I1000" s="10"/>
      <c r="J1000" s="10"/>
    </row>
    <row r="1001" s="10" customFormat="true" ht="26.1" hidden="false" customHeight="true" outlineLevel="0" collapsed="false">
      <c r="A1001" s="158"/>
      <c r="B1001" s="159"/>
      <c r="C1001" s="111"/>
      <c r="D1001" s="111"/>
      <c r="E1001" s="111"/>
      <c r="F1001" s="111"/>
      <c r="G1001" s="111"/>
      <c r="H1001" s="111"/>
      <c r="Q1001" s="55"/>
      <c r="R1001" s="55"/>
    </row>
    <row r="1002" s="10" customFormat="true" ht="26.1" hidden="false" customHeight="true" outlineLevel="0" collapsed="false">
      <c r="A1002" s="158"/>
      <c r="B1002" s="158"/>
      <c r="C1002" s="111"/>
      <c r="D1002" s="111"/>
      <c r="E1002" s="111"/>
      <c r="F1002" s="111"/>
      <c r="G1002" s="111"/>
      <c r="H1002" s="111"/>
    </row>
    <row r="1003" s="55" customFormat="true" ht="26.1" hidden="false" customHeight="true" outlineLevel="0" collapsed="false">
      <c r="A1003" s="152"/>
      <c r="B1003" s="153"/>
      <c r="C1003" s="10"/>
      <c r="D1003" s="10"/>
      <c r="E1003" s="10"/>
      <c r="F1003" s="10"/>
      <c r="G1003" s="10"/>
      <c r="H1003" s="10"/>
      <c r="I1003" s="10"/>
      <c r="J1003" s="10"/>
      <c r="K1003" s="10"/>
      <c r="L1003" s="10"/>
      <c r="M1003" s="10"/>
      <c r="N1003" s="10"/>
      <c r="O1003" s="10"/>
      <c r="P1003" s="10"/>
      <c r="Q1003" s="10"/>
      <c r="R1003" s="10"/>
    </row>
    <row r="1004" s="10" customFormat="true" ht="26.1" hidden="false" customHeight="true" outlineLevel="0" collapsed="false">
      <c r="A1004" s="152"/>
      <c r="B1004" s="153"/>
    </row>
    <row r="1005" s="10" customFormat="true" ht="26.1" hidden="false" customHeight="true" outlineLevel="0" collapsed="false">
      <c r="A1005" s="152"/>
      <c r="B1005" s="152"/>
      <c r="Q1005" s="55"/>
      <c r="R1005" s="55"/>
    </row>
    <row r="1006" s="10" customFormat="true" ht="26.1" hidden="false" customHeight="true" outlineLevel="0" collapsed="false">
      <c r="A1006" s="152"/>
      <c r="B1006" s="152"/>
      <c r="Q1006" s="55"/>
      <c r="R1006" s="55"/>
    </row>
    <row r="1007" s="55" customFormat="true" ht="26.1" hidden="false" customHeight="true" outlineLevel="0" collapsed="false">
      <c r="A1007" s="152"/>
      <c r="B1007" s="152"/>
      <c r="C1007" s="10"/>
      <c r="D1007" s="10"/>
      <c r="E1007" s="10"/>
      <c r="F1007" s="10"/>
      <c r="G1007" s="10"/>
      <c r="H1007" s="10"/>
      <c r="I1007" s="10"/>
      <c r="J1007" s="10"/>
    </row>
    <row r="1008" s="55" customFormat="true" ht="26.1" hidden="false" customHeight="true" outlineLevel="0" collapsed="false">
      <c r="A1008" s="152"/>
      <c r="B1008" s="152"/>
      <c r="C1008" s="10"/>
      <c r="D1008" s="10"/>
      <c r="E1008" s="10"/>
      <c r="F1008" s="10"/>
      <c r="G1008" s="10"/>
      <c r="H1008" s="10"/>
      <c r="I1008" s="10"/>
      <c r="J1008" s="10"/>
    </row>
    <row r="1009" s="10" customFormat="true" ht="26.1" hidden="false" customHeight="true" outlineLevel="0" collapsed="false">
      <c r="A1009" s="152"/>
      <c r="B1009" s="152"/>
      <c r="K1009" s="55"/>
      <c r="L1009" s="55"/>
      <c r="M1009" s="55"/>
      <c r="N1009" s="55"/>
      <c r="O1009" s="55"/>
      <c r="P1009" s="55"/>
    </row>
    <row r="1010" s="55" customFormat="true" ht="26.1" hidden="false" customHeight="true" outlineLevel="0" collapsed="false">
      <c r="A1010" s="152"/>
      <c r="B1010" s="152"/>
      <c r="C1010" s="10"/>
      <c r="D1010" s="10"/>
      <c r="E1010" s="10"/>
      <c r="F1010" s="10"/>
      <c r="G1010" s="10"/>
      <c r="H1010" s="10"/>
      <c r="I1010" s="10"/>
      <c r="J1010" s="10"/>
      <c r="Q1010" s="10"/>
      <c r="R1010" s="10"/>
    </row>
    <row r="1011" s="55" customFormat="true" ht="26.1" hidden="false" customHeight="true" outlineLevel="0" collapsed="false">
      <c r="A1011" s="152"/>
      <c r="B1011" s="153"/>
      <c r="C1011" s="10"/>
      <c r="D1011" s="10"/>
      <c r="E1011" s="10"/>
      <c r="F1011" s="10"/>
      <c r="G1011" s="10"/>
      <c r="H1011" s="10"/>
      <c r="I1011" s="10"/>
      <c r="J1011" s="10"/>
    </row>
    <row r="1012" s="10" customFormat="true" ht="26.1" hidden="false" customHeight="true" outlineLevel="0" collapsed="false">
      <c r="A1012" s="152"/>
      <c r="B1012" s="153"/>
    </row>
    <row r="1013" s="55" customFormat="true" ht="47.25" hidden="false" customHeight="true" outlineLevel="0" collapsed="false">
      <c r="A1013" s="152"/>
      <c r="B1013" s="153"/>
      <c r="C1013" s="10"/>
      <c r="D1013" s="10"/>
      <c r="E1013" s="10"/>
      <c r="F1013" s="10"/>
      <c r="G1013" s="10"/>
      <c r="H1013" s="10"/>
      <c r="I1013" s="10"/>
      <c r="J1013" s="10"/>
      <c r="Q1013" s="10"/>
      <c r="R1013" s="10"/>
    </row>
    <row r="1014" s="10" customFormat="true" ht="47.25" hidden="false" customHeight="true" outlineLevel="0" collapsed="false">
      <c r="A1014" s="152"/>
      <c r="B1014" s="153"/>
    </row>
    <row r="1015" s="55" customFormat="true" ht="26.1" hidden="false" customHeight="true" outlineLevel="0" collapsed="false">
      <c r="A1015" s="152"/>
      <c r="B1015" s="153"/>
      <c r="C1015" s="10"/>
      <c r="D1015" s="10"/>
      <c r="E1015" s="10"/>
      <c r="F1015" s="10"/>
      <c r="G1015" s="10"/>
      <c r="H1015" s="10"/>
      <c r="I1015" s="10"/>
      <c r="J1015" s="10"/>
    </row>
    <row r="1016" s="55" customFormat="true" ht="26.1" hidden="false" customHeight="true" outlineLevel="0" collapsed="false">
      <c r="A1016" s="152"/>
      <c r="B1016" s="152"/>
      <c r="C1016" s="10"/>
      <c r="D1016" s="10"/>
      <c r="E1016" s="10"/>
      <c r="F1016" s="10"/>
      <c r="G1016" s="10"/>
      <c r="H1016" s="10"/>
      <c r="I1016" s="10"/>
      <c r="J1016" s="10"/>
      <c r="K1016" s="10"/>
      <c r="L1016" s="10"/>
      <c r="M1016" s="10"/>
      <c r="N1016" s="10"/>
      <c r="O1016" s="10"/>
      <c r="P1016" s="10"/>
    </row>
    <row r="1017" s="55" customFormat="true" ht="26.1" hidden="false" customHeight="true" outlineLevel="0" collapsed="false">
      <c r="A1017" s="152"/>
      <c r="B1017" s="153"/>
      <c r="C1017" s="10"/>
      <c r="D1017" s="10"/>
      <c r="E1017" s="10"/>
      <c r="F1017" s="10"/>
      <c r="G1017" s="10"/>
      <c r="H1017" s="10"/>
      <c r="I1017" s="10"/>
      <c r="J1017" s="10"/>
      <c r="K1017" s="165" t="e">
        <f aca="false">#REF!</f>
        <v>#REF!</v>
      </c>
      <c r="Q1017" s="10"/>
      <c r="R1017" s="10"/>
    </row>
    <row r="1018" s="55" customFormat="true" ht="45.75" hidden="false" customHeight="true" outlineLevel="0" collapsed="false">
      <c r="A1018" s="152"/>
      <c r="B1018" s="152"/>
      <c r="C1018" s="10"/>
      <c r="D1018" s="10"/>
      <c r="E1018" s="10"/>
      <c r="F1018" s="10"/>
      <c r="G1018" s="10"/>
      <c r="H1018" s="10"/>
      <c r="I1018" s="10"/>
      <c r="J1018" s="10"/>
    </row>
    <row r="1019" s="55" customFormat="true" ht="34.5" hidden="false" customHeight="true" outlineLevel="0" collapsed="false">
      <c r="A1019" s="152"/>
      <c r="B1019" s="153"/>
      <c r="C1019" s="10"/>
      <c r="D1019" s="10"/>
      <c r="E1019" s="10"/>
      <c r="F1019" s="10"/>
      <c r="G1019" s="10"/>
      <c r="H1019" s="10"/>
      <c r="I1019" s="10"/>
      <c r="J1019" s="10"/>
    </row>
    <row r="1020" s="55" customFormat="true" ht="26.1" hidden="false" customHeight="true" outlineLevel="0" collapsed="false">
      <c r="A1020" s="152"/>
      <c r="B1020" s="152"/>
      <c r="C1020" s="10"/>
      <c r="D1020" s="10"/>
      <c r="E1020" s="10"/>
      <c r="F1020" s="10"/>
      <c r="G1020" s="10"/>
      <c r="H1020" s="10"/>
      <c r="I1020" s="10"/>
      <c r="J1020" s="10"/>
      <c r="Q1020" s="10"/>
      <c r="R1020" s="10"/>
    </row>
    <row r="1021" s="10" customFormat="true" ht="26.1" hidden="false" customHeight="true" outlineLevel="0" collapsed="false">
      <c r="A1021" s="152"/>
      <c r="B1021" s="153"/>
      <c r="Q1021" s="55"/>
      <c r="R1021" s="55"/>
    </row>
    <row r="1022" s="58" customFormat="true" ht="26.1" hidden="false" customHeight="true" outlineLevel="0" collapsed="false">
      <c r="A1022" s="152"/>
      <c r="B1022" s="153"/>
      <c r="C1022" s="10"/>
      <c r="D1022" s="10"/>
      <c r="E1022" s="10"/>
      <c r="F1022" s="10"/>
      <c r="G1022" s="10"/>
      <c r="H1022" s="10"/>
      <c r="I1022" s="10"/>
      <c r="J1022" s="10"/>
      <c r="K1022" s="55"/>
      <c r="L1022" s="55"/>
      <c r="M1022" s="55"/>
      <c r="N1022" s="55"/>
      <c r="O1022" s="55"/>
      <c r="P1022" s="55"/>
      <c r="Q1022" s="10"/>
      <c r="R1022" s="10"/>
    </row>
    <row r="1023" s="10" customFormat="true" ht="31.5" hidden="false" customHeight="true" outlineLevel="0" collapsed="false">
      <c r="A1023" s="152"/>
      <c r="B1023" s="153"/>
      <c r="K1023" s="55"/>
      <c r="L1023" s="55"/>
      <c r="M1023" s="55"/>
      <c r="N1023" s="55"/>
      <c r="O1023" s="55"/>
      <c r="P1023" s="55"/>
      <c r="Q1023" s="55"/>
      <c r="R1023" s="55"/>
    </row>
    <row r="1024" s="55" customFormat="true" ht="34.5" hidden="false" customHeight="true" outlineLevel="0" collapsed="false">
      <c r="A1024" s="152"/>
      <c r="B1024" s="153"/>
      <c r="C1024" s="10"/>
      <c r="D1024" s="10"/>
      <c r="E1024" s="10"/>
      <c r="F1024" s="10"/>
      <c r="G1024" s="10"/>
      <c r="H1024" s="10"/>
      <c r="I1024" s="10"/>
      <c r="J1024" s="10"/>
      <c r="K1024" s="58"/>
      <c r="L1024" s="58"/>
      <c r="M1024" s="58"/>
      <c r="N1024" s="58"/>
      <c r="O1024" s="58"/>
      <c r="P1024" s="58"/>
    </row>
    <row r="1025" s="55" customFormat="true" ht="33.75" hidden="false" customHeight="true" outlineLevel="0" collapsed="false">
      <c r="A1025" s="152"/>
      <c r="B1025" s="152"/>
      <c r="C1025" s="10"/>
      <c r="D1025" s="10"/>
      <c r="E1025" s="10"/>
      <c r="F1025" s="10"/>
      <c r="G1025" s="10"/>
      <c r="H1025" s="10"/>
      <c r="I1025" s="10"/>
      <c r="J1025" s="10"/>
      <c r="K1025" s="10"/>
      <c r="L1025" s="10"/>
      <c r="M1025" s="10"/>
      <c r="N1025" s="10"/>
      <c r="O1025" s="10"/>
      <c r="P1025" s="10"/>
    </row>
    <row r="1026" s="10" customFormat="true" ht="32.25" hidden="false" customHeight="true" outlineLevel="0" collapsed="false">
      <c r="A1026" s="152"/>
      <c r="B1026" s="153"/>
      <c r="Q1026" s="55"/>
      <c r="R1026" s="55"/>
    </row>
    <row r="1027" s="10" customFormat="true" ht="37.5" hidden="false" customHeight="true" outlineLevel="0" collapsed="false">
      <c r="A1027" s="152"/>
      <c r="B1027" s="153"/>
      <c r="K1027" s="55"/>
      <c r="L1027" s="55"/>
      <c r="M1027" s="55"/>
      <c r="N1027" s="55"/>
      <c r="O1027" s="55"/>
      <c r="P1027" s="55"/>
      <c r="Q1027" s="55"/>
      <c r="R1027" s="55"/>
    </row>
    <row r="1028" s="10" customFormat="true" ht="26.25" hidden="false" customHeight="true" outlineLevel="0" collapsed="false">
      <c r="A1028" s="161"/>
      <c r="B1028" s="162"/>
      <c r="Q1028" s="55"/>
      <c r="R1028" s="55"/>
    </row>
    <row r="1029" s="10" customFormat="true" ht="30.75" hidden="false" customHeight="true" outlineLevel="0" collapsed="false">
      <c r="A1029" s="152"/>
      <c r="B1029" s="152"/>
      <c r="K1029" s="55"/>
      <c r="L1029" s="55"/>
      <c r="M1029" s="55"/>
      <c r="N1029" s="55"/>
      <c r="O1029" s="55"/>
      <c r="P1029" s="55"/>
    </row>
    <row r="1030" s="10" customFormat="true" ht="35.25" hidden="false" customHeight="true" outlineLevel="0" collapsed="false">
      <c r="A1030" s="187"/>
      <c r="B1030" s="187"/>
      <c r="Q1030" s="58"/>
      <c r="R1030" s="58"/>
    </row>
    <row r="1031" s="10" customFormat="true" ht="24.95" hidden="false" customHeight="true" outlineLevel="0" collapsed="false">
      <c r="A1031" s="170"/>
      <c r="B1031" s="171"/>
      <c r="K1031" s="55"/>
      <c r="L1031" s="55"/>
      <c r="M1031" s="55"/>
      <c r="N1031" s="55"/>
      <c r="O1031" s="55"/>
      <c r="P1031" s="55"/>
    </row>
    <row r="1032" s="10" customFormat="true" ht="24.95" hidden="false" customHeight="true" outlineLevel="0" collapsed="false">
      <c r="A1032" s="212"/>
      <c r="B1032" s="212"/>
      <c r="Q1032" s="55"/>
      <c r="R1032" s="55"/>
    </row>
    <row r="1033" s="55" customFormat="true" ht="24.95" hidden="false" customHeight="true" outlineLevel="0" collapsed="false">
      <c r="A1033" s="161"/>
      <c r="B1033" s="162"/>
      <c r="C1033" s="10"/>
      <c r="D1033" s="10"/>
      <c r="E1033" s="10"/>
      <c r="F1033" s="10"/>
      <c r="G1033" s="10"/>
      <c r="H1033" s="10"/>
      <c r="I1033" s="10"/>
      <c r="J1033" s="10"/>
    </row>
    <row r="1034" s="10" customFormat="true" ht="24.95" hidden="false" customHeight="true" outlineLevel="0" collapsed="false">
      <c r="A1034" s="161"/>
      <c r="B1034" s="161"/>
      <c r="K1034" s="55"/>
      <c r="L1034" s="55"/>
      <c r="M1034" s="55"/>
      <c r="N1034" s="55"/>
      <c r="O1034" s="55"/>
      <c r="P1034" s="55"/>
    </row>
    <row r="1035" s="10" customFormat="true" ht="24.95" hidden="false" customHeight="true" outlineLevel="0" collapsed="false">
      <c r="A1035" s="161"/>
      <c r="B1035" s="162"/>
    </row>
    <row r="1036" s="10" customFormat="true" ht="24.95" hidden="false" customHeight="true" outlineLevel="0" collapsed="false">
      <c r="A1036" s="161"/>
      <c r="B1036" s="161"/>
      <c r="K1036" s="55"/>
      <c r="L1036" s="55"/>
      <c r="M1036" s="55"/>
      <c r="N1036" s="55"/>
      <c r="O1036" s="55"/>
      <c r="P1036" s="55"/>
    </row>
    <row r="1037" s="10" customFormat="true" ht="24.95" hidden="false" customHeight="true" outlineLevel="0" collapsed="false">
      <c r="A1037" s="161"/>
      <c r="B1037" s="162"/>
    </row>
    <row r="1038" s="10" customFormat="true" ht="24.95" hidden="false" customHeight="true" outlineLevel="0" collapsed="false">
      <c r="A1038" s="161"/>
      <c r="B1038" s="162"/>
      <c r="K1038" s="55"/>
      <c r="L1038" s="55"/>
      <c r="M1038" s="55"/>
      <c r="N1038" s="55"/>
      <c r="O1038" s="55"/>
      <c r="P1038" s="55"/>
    </row>
    <row r="1039" s="160" customFormat="true" ht="24.95" hidden="false" customHeight="true" outlineLevel="0" collapsed="false">
      <c r="A1039" s="161"/>
      <c r="B1039" s="161"/>
      <c r="C1039" s="10"/>
      <c r="D1039" s="10"/>
      <c r="E1039" s="10"/>
      <c r="F1039" s="10"/>
      <c r="G1039" s="10"/>
      <c r="H1039" s="10"/>
      <c r="I1039" s="10"/>
      <c r="J1039" s="10"/>
      <c r="K1039" s="10"/>
      <c r="L1039" s="10"/>
      <c r="M1039" s="10"/>
      <c r="N1039" s="10"/>
      <c r="O1039" s="10"/>
      <c r="P1039" s="10"/>
      <c r="Q1039" s="10"/>
      <c r="R1039" s="10"/>
    </row>
    <row r="1040" s="10" customFormat="true" ht="24.95" hidden="false" customHeight="true" outlineLevel="0" collapsed="false">
      <c r="A1040" s="161"/>
      <c r="B1040" s="162"/>
      <c r="K1040" s="55"/>
      <c r="L1040" s="55"/>
      <c r="M1040" s="55"/>
      <c r="N1040" s="55"/>
      <c r="O1040" s="55"/>
      <c r="P1040" s="55"/>
    </row>
    <row r="1041" s="10" customFormat="true" ht="24.95" hidden="false" customHeight="true" outlineLevel="0" collapsed="false">
      <c r="A1041" s="161"/>
      <c r="B1041" s="161"/>
      <c r="K1041" s="55"/>
      <c r="L1041" s="55"/>
      <c r="M1041" s="55"/>
      <c r="N1041" s="55"/>
      <c r="O1041" s="55"/>
      <c r="P1041" s="55"/>
      <c r="Q1041" s="55"/>
      <c r="R1041" s="55"/>
    </row>
    <row r="1042" s="10" customFormat="true" ht="24.95" hidden="false" customHeight="true" outlineLevel="0" collapsed="false">
      <c r="A1042" s="161"/>
      <c r="B1042" s="162"/>
    </row>
    <row r="1043" s="10" customFormat="true" ht="24.95" hidden="false" customHeight="true" outlineLevel="0" collapsed="false">
      <c r="A1043" s="161"/>
      <c r="B1043" s="161"/>
      <c r="S1043" s="111"/>
      <c r="T1043" s="111"/>
      <c r="U1043" s="111"/>
      <c r="V1043" s="111"/>
      <c r="W1043" s="111"/>
    </row>
    <row r="1044" s="10" customFormat="true" ht="24.95" hidden="false" customHeight="true" outlineLevel="0" collapsed="false">
      <c r="A1044" s="161"/>
      <c r="B1044" s="162"/>
    </row>
    <row r="1045" s="10" customFormat="true" ht="24.95" hidden="false" customHeight="true" outlineLevel="0" collapsed="false">
      <c r="A1045" s="161"/>
      <c r="B1045" s="162"/>
      <c r="K1045" s="55"/>
      <c r="L1045" s="55"/>
      <c r="M1045" s="55"/>
      <c r="N1045" s="55"/>
      <c r="O1045" s="55"/>
      <c r="P1045" s="55"/>
    </row>
    <row r="1046" s="10" customFormat="true" ht="24.95" hidden="false" customHeight="true" outlineLevel="0" collapsed="false">
      <c r="A1046" s="161"/>
      <c r="B1046" s="161"/>
      <c r="K1046" s="55"/>
      <c r="L1046" s="55"/>
      <c r="M1046" s="55"/>
      <c r="N1046" s="55"/>
      <c r="O1046" s="55"/>
      <c r="P1046" s="55"/>
    </row>
    <row r="1047" s="10" customFormat="true" ht="24.95" hidden="false" customHeight="true" outlineLevel="0" collapsed="false">
      <c r="A1047" s="212"/>
      <c r="B1047" s="212"/>
      <c r="K1047" s="55"/>
      <c r="L1047" s="55"/>
      <c r="M1047" s="55"/>
      <c r="N1047" s="55"/>
      <c r="O1047" s="55"/>
      <c r="P1047" s="55"/>
      <c r="Q1047" s="160"/>
      <c r="R1047" s="160"/>
    </row>
    <row r="1048" s="10" customFormat="true" ht="24.95" hidden="false" customHeight="true" outlineLevel="0" collapsed="false">
      <c r="A1048" s="161"/>
      <c r="B1048" s="161"/>
      <c r="K1048" s="55"/>
      <c r="L1048" s="55"/>
      <c r="M1048" s="55"/>
      <c r="N1048" s="55"/>
      <c r="O1048" s="55"/>
      <c r="P1048" s="55"/>
    </row>
    <row r="1049" s="160" customFormat="true" ht="24.95" hidden="false" customHeight="true" outlineLevel="0" collapsed="false">
      <c r="A1049" s="161"/>
      <c r="B1049" s="162"/>
      <c r="C1049" s="10"/>
      <c r="D1049" s="10"/>
      <c r="E1049" s="10"/>
      <c r="F1049" s="10"/>
      <c r="G1049" s="10"/>
      <c r="H1049" s="10"/>
      <c r="I1049" s="10"/>
      <c r="J1049" s="10"/>
      <c r="K1049" s="10"/>
      <c r="L1049" s="10"/>
      <c r="M1049" s="10"/>
      <c r="N1049" s="10"/>
      <c r="O1049" s="10"/>
      <c r="P1049" s="10"/>
      <c r="Q1049" s="10"/>
      <c r="R1049" s="10"/>
    </row>
    <row r="1050" s="10" customFormat="true" ht="24.95" hidden="false" customHeight="true" outlineLevel="0" collapsed="false">
      <c r="A1050" s="161"/>
      <c r="B1050" s="162"/>
    </row>
    <row r="1051" s="10" customFormat="true" ht="24.95" hidden="false" customHeight="true" outlineLevel="0" collapsed="false">
      <c r="A1051" s="161"/>
      <c r="B1051" s="162"/>
      <c r="K1051" s="55"/>
      <c r="L1051" s="55"/>
      <c r="M1051" s="55"/>
      <c r="N1051" s="55"/>
      <c r="O1051" s="55"/>
      <c r="P1051" s="55"/>
      <c r="Q1051" s="111"/>
      <c r="R1051" s="111"/>
    </row>
    <row r="1052" s="111" customFormat="true" ht="41.25" hidden="false" customHeight="true" outlineLevel="0" collapsed="false">
      <c r="A1052" s="161"/>
      <c r="B1052" s="162"/>
      <c r="C1052" s="10"/>
      <c r="D1052" s="10"/>
      <c r="E1052" s="10"/>
      <c r="F1052" s="10"/>
      <c r="G1052" s="10"/>
      <c r="H1052" s="10"/>
      <c r="I1052" s="10"/>
      <c r="J1052" s="10"/>
      <c r="K1052" s="10"/>
      <c r="L1052" s="10"/>
      <c r="M1052" s="10"/>
      <c r="N1052" s="10"/>
      <c r="O1052" s="10"/>
      <c r="P1052" s="10"/>
      <c r="Q1052" s="10"/>
      <c r="R1052" s="10"/>
    </row>
    <row r="1053" s="10" customFormat="true" ht="24.95" hidden="false" customHeight="true" outlineLevel="0" collapsed="false">
      <c r="A1053" s="161"/>
      <c r="B1053" s="161"/>
    </row>
    <row r="1054" s="10" customFormat="true" ht="24.95" hidden="false" customHeight="true" outlineLevel="0" collapsed="false">
      <c r="A1054" s="161"/>
      <c r="B1054" s="161"/>
    </row>
    <row r="1055" s="10" customFormat="true" ht="24.95" hidden="false" customHeight="true" outlineLevel="0" collapsed="false">
      <c r="A1055" s="161"/>
      <c r="B1055" s="162"/>
      <c r="K1055" s="55"/>
      <c r="L1055" s="55"/>
      <c r="M1055" s="55"/>
      <c r="N1055" s="55"/>
      <c r="O1055" s="55"/>
      <c r="P1055" s="55"/>
    </row>
    <row r="1056" s="10" customFormat="true" ht="24.95" hidden="false" customHeight="true" outlineLevel="0" collapsed="false">
      <c r="A1056" s="161"/>
      <c r="B1056" s="161"/>
      <c r="K1056" s="55"/>
      <c r="L1056" s="55"/>
      <c r="M1056" s="55"/>
      <c r="N1056" s="55"/>
      <c r="O1056" s="55"/>
      <c r="P1056" s="55"/>
    </row>
    <row r="1057" s="10" customFormat="true" ht="24.95" hidden="false" customHeight="true" outlineLevel="0" collapsed="false">
      <c r="A1057" s="161"/>
      <c r="B1057" s="161"/>
      <c r="Q1057" s="160"/>
      <c r="R1057" s="160"/>
    </row>
    <row r="1058" s="10" customFormat="true" ht="24.95" hidden="false" customHeight="true" outlineLevel="0" collapsed="false">
      <c r="A1058" s="161"/>
      <c r="B1058" s="161"/>
      <c r="K1058" s="55"/>
      <c r="L1058" s="55"/>
      <c r="M1058" s="55"/>
      <c r="N1058" s="55"/>
      <c r="O1058" s="55"/>
      <c r="P1058" s="55"/>
    </row>
    <row r="1059" s="10" customFormat="true" ht="24.95" hidden="false" customHeight="true" outlineLevel="0" collapsed="false">
      <c r="A1059" s="161"/>
      <c r="B1059" s="162"/>
      <c r="K1059" s="55"/>
      <c r="L1059" s="55"/>
      <c r="M1059" s="55"/>
      <c r="N1059" s="55"/>
      <c r="O1059" s="55"/>
      <c r="P1059" s="55"/>
    </row>
    <row r="1060" s="10" customFormat="true" ht="24.95" hidden="false" customHeight="true" outlineLevel="0" collapsed="false">
      <c r="A1060" s="161"/>
      <c r="B1060" s="162"/>
      <c r="Q1060" s="111"/>
      <c r="R1060" s="111"/>
    </row>
    <row r="1061" s="10" customFormat="true" ht="24.95" hidden="false" customHeight="true" outlineLevel="0" collapsed="false">
      <c r="A1061" s="161"/>
      <c r="B1061" s="161"/>
      <c r="K1061" s="55"/>
      <c r="L1061" s="55"/>
      <c r="M1061" s="55"/>
      <c r="N1061" s="55"/>
      <c r="O1061" s="55"/>
      <c r="P1061" s="55"/>
    </row>
    <row r="1062" s="10" customFormat="true" ht="24.95" hidden="false" customHeight="true" outlineLevel="0" collapsed="false">
      <c r="A1062" s="161"/>
      <c r="B1062" s="162"/>
    </row>
    <row r="1063" s="237" customFormat="true" ht="24.95" hidden="false" customHeight="true" outlineLevel="0" collapsed="false">
      <c r="A1063" s="161"/>
      <c r="B1063" s="162"/>
      <c r="C1063" s="10"/>
      <c r="D1063" s="10"/>
      <c r="E1063" s="10"/>
      <c r="F1063" s="10"/>
      <c r="G1063" s="10"/>
      <c r="H1063" s="10"/>
      <c r="I1063" s="10"/>
      <c r="J1063" s="10"/>
      <c r="K1063" s="55"/>
      <c r="L1063" s="55"/>
      <c r="M1063" s="55"/>
      <c r="N1063" s="55"/>
      <c r="O1063" s="55"/>
      <c r="P1063" s="55"/>
      <c r="Q1063" s="10"/>
      <c r="R1063" s="10"/>
    </row>
    <row r="1064" s="10" customFormat="true" ht="24.95" hidden="false" customHeight="true" outlineLevel="0" collapsed="false">
      <c r="A1064" s="161"/>
      <c r="B1064" s="161"/>
      <c r="K1064" s="55"/>
      <c r="L1064" s="55"/>
      <c r="M1064" s="55"/>
      <c r="N1064" s="55"/>
      <c r="O1064" s="55"/>
      <c r="P1064" s="55"/>
    </row>
    <row r="1065" s="10" customFormat="true" ht="24.95" hidden="false" customHeight="true" outlineLevel="0" collapsed="false">
      <c r="A1065" s="161"/>
      <c r="B1065" s="162"/>
      <c r="K1065" s="55"/>
      <c r="L1065" s="55"/>
      <c r="M1065" s="55"/>
      <c r="N1065" s="55"/>
      <c r="O1065" s="55"/>
      <c r="P1065" s="55"/>
    </row>
    <row r="1066" s="10" customFormat="true" ht="24.95" hidden="false" customHeight="true" outlineLevel="0" collapsed="false">
      <c r="A1066" s="161"/>
      <c r="B1066" s="161"/>
      <c r="K1066" s="55"/>
      <c r="L1066" s="55"/>
      <c r="M1066" s="55"/>
      <c r="N1066" s="55"/>
      <c r="O1066" s="55"/>
      <c r="P1066" s="55"/>
    </row>
    <row r="1067" s="10" customFormat="true" ht="24.95" hidden="false" customHeight="true" outlineLevel="0" collapsed="false">
      <c r="A1067" s="161"/>
      <c r="B1067" s="162"/>
      <c r="K1067" s="55"/>
      <c r="L1067" s="55"/>
      <c r="M1067" s="55"/>
      <c r="N1067" s="55"/>
      <c r="O1067" s="55"/>
      <c r="P1067" s="55"/>
    </row>
    <row r="1068" s="10" customFormat="true" ht="24.95" hidden="false" customHeight="true" outlineLevel="0" collapsed="false">
      <c r="A1068" s="161"/>
      <c r="B1068" s="162"/>
      <c r="K1068" s="55"/>
      <c r="L1068" s="55"/>
      <c r="M1068" s="55"/>
      <c r="N1068" s="55"/>
      <c r="O1068" s="55"/>
      <c r="P1068" s="55"/>
    </row>
    <row r="1069" s="10" customFormat="true" ht="24.95" hidden="false" customHeight="true" outlineLevel="0" collapsed="false">
      <c r="A1069" s="161"/>
      <c r="B1069" s="162"/>
    </row>
    <row r="1070" s="10" customFormat="true" ht="24.95" hidden="false" customHeight="true" outlineLevel="0" collapsed="false">
      <c r="A1070" s="161"/>
      <c r="B1070" s="162"/>
      <c r="K1070" s="58"/>
      <c r="L1070" s="58"/>
      <c r="M1070" s="58"/>
      <c r="N1070" s="58"/>
      <c r="O1070" s="58"/>
      <c r="P1070" s="58"/>
    </row>
    <row r="1071" s="10" customFormat="true" ht="24.95" hidden="false" customHeight="true" outlineLevel="0" collapsed="false">
      <c r="A1071" s="161"/>
      <c r="B1071" s="162"/>
      <c r="Q1071" s="237"/>
      <c r="R1071" s="237"/>
    </row>
    <row r="1072" s="10" customFormat="true" ht="24.95" hidden="false" customHeight="true" outlineLevel="0" collapsed="false">
      <c r="A1072" s="161"/>
      <c r="B1072" s="162"/>
      <c r="K1072" s="55"/>
      <c r="L1072" s="55"/>
      <c r="M1072" s="55"/>
      <c r="N1072" s="55"/>
      <c r="O1072" s="55"/>
      <c r="P1072" s="55"/>
    </row>
    <row r="1073" s="10" customFormat="true" ht="24.95" hidden="false" customHeight="true" outlineLevel="0" collapsed="false">
      <c r="A1073" s="161"/>
      <c r="B1073" s="161"/>
      <c r="K1073" s="55"/>
      <c r="L1073" s="55"/>
      <c r="M1073" s="55"/>
      <c r="N1073" s="55"/>
      <c r="O1073" s="55"/>
      <c r="P1073" s="55"/>
    </row>
    <row r="1074" s="10" customFormat="true" ht="24.95" hidden="false" customHeight="true" outlineLevel="0" collapsed="false">
      <c r="A1074" s="161"/>
      <c r="B1074" s="162"/>
    </row>
    <row r="1075" s="10" customFormat="true" ht="24.95" hidden="false" customHeight="true" outlineLevel="0" collapsed="false">
      <c r="A1075" s="161"/>
      <c r="B1075" s="161"/>
    </row>
    <row r="1076" s="10" customFormat="true" ht="24.95" hidden="false" customHeight="true" outlineLevel="0" collapsed="false">
      <c r="A1076" s="161"/>
      <c r="B1076" s="162"/>
    </row>
    <row r="1077" s="10" customFormat="true" ht="24.95" hidden="false" customHeight="true" outlineLevel="0" collapsed="false">
      <c r="A1077" s="161"/>
      <c r="B1077" s="162"/>
    </row>
    <row r="1078" s="10" customFormat="true" ht="24.95" hidden="false" customHeight="true" outlineLevel="0" collapsed="false">
      <c r="A1078" s="161"/>
      <c r="B1078" s="161"/>
    </row>
    <row r="1079" s="10" customFormat="true" ht="24.95" hidden="false" customHeight="true" outlineLevel="0" collapsed="false">
      <c r="A1079" s="161"/>
      <c r="B1079" s="161"/>
    </row>
    <row r="1080" s="10" customFormat="true" ht="24.95" hidden="false" customHeight="true" outlineLevel="0" collapsed="false">
      <c r="A1080" s="161"/>
      <c r="B1080" s="161"/>
    </row>
    <row r="1081" s="10" customFormat="true" ht="24.95" hidden="false" customHeight="true" outlineLevel="0" collapsed="false">
      <c r="A1081" s="170"/>
      <c r="B1081" s="170"/>
      <c r="K1081" s="55"/>
      <c r="L1081" s="55"/>
      <c r="M1081" s="55"/>
      <c r="N1081" s="55"/>
      <c r="O1081" s="55"/>
      <c r="P1081" s="55"/>
    </row>
    <row r="1082" s="10" customFormat="true" ht="24.95" hidden="false" customHeight="true" outlineLevel="0" collapsed="false">
      <c r="A1082" s="161"/>
      <c r="B1082" s="161"/>
    </row>
    <row r="1083" s="10" customFormat="true" ht="24.95" hidden="false" customHeight="true" outlineLevel="0" collapsed="false">
      <c r="A1083" s="161"/>
      <c r="B1083" s="161"/>
    </row>
    <row r="1084" s="10" customFormat="true" ht="24.95" hidden="false" customHeight="true" outlineLevel="0" collapsed="false">
      <c r="A1084" s="161"/>
      <c r="B1084" s="161"/>
    </row>
    <row r="1085" s="10" customFormat="true" ht="24.95" hidden="false" customHeight="true" outlineLevel="0" collapsed="false">
      <c r="A1085" s="162"/>
      <c r="B1085" s="162"/>
    </row>
    <row r="1086" s="10" customFormat="true" ht="24.95" hidden="false" customHeight="true" outlineLevel="0" collapsed="false">
      <c r="A1086" s="161"/>
      <c r="B1086" s="161"/>
    </row>
    <row r="1087" s="10" customFormat="true" ht="24.95" hidden="false" customHeight="true" outlineLevel="0" collapsed="false">
      <c r="A1087" s="161"/>
      <c r="B1087" s="161"/>
      <c r="K1087" s="160"/>
      <c r="L1087" s="160"/>
      <c r="M1087" s="160"/>
      <c r="N1087" s="160"/>
      <c r="O1087" s="160"/>
      <c r="P1087" s="160"/>
    </row>
    <row r="1088" s="10" customFormat="true" ht="24.95" hidden="false" customHeight="true" outlineLevel="0" collapsed="false">
      <c r="A1088" s="161"/>
      <c r="B1088" s="161"/>
    </row>
    <row r="1089" s="10" customFormat="true" ht="24.95" hidden="false" customHeight="true" outlineLevel="0" collapsed="false">
      <c r="A1089" s="161"/>
      <c r="B1089" s="161"/>
    </row>
    <row r="1090" s="10" customFormat="true" ht="24.95" hidden="false" customHeight="true" outlineLevel="0" collapsed="false">
      <c r="A1090" s="161"/>
      <c r="B1090" s="161"/>
    </row>
    <row r="1091" s="10" customFormat="true" ht="24.95" hidden="false" customHeight="true" outlineLevel="0" collapsed="false">
      <c r="A1091" s="161"/>
      <c r="B1091" s="161"/>
      <c r="K1091" s="111"/>
      <c r="L1091" s="111"/>
      <c r="M1091" s="111"/>
      <c r="N1091" s="111"/>
      <c r="O1091" s="111"/>
      <c r="P1091" s="111"/>
    </row>
    <row r="1092" s="10" customFormat="true" ht="24.95" hidden="false" customHeight="true" outlineLevel="0" collapsed="false">
      <c r="A1092" s="161"/>
      <c r="B1092" s="161"/>
    </row>
    <row r="1093" s="10" customFormat="true" ht="24.95" hidden="false" customHeight="true" outlineLevel="0" collapsed="false">
      <c r="A1093" s="161"/>
      <c r="B1093" s="161"/>
    </row>
    <row r="1094" s="10" customFormat="true" ht="24.95" hidden="false" customHeight="true" outlineLevel="0" collapsed="false">
      <c r="A1094" s="161"/>
      <c r="B1094" s="161"/>
    </row>
    <row r="1095" s="10" customFormat="true" ht="24.95" hidden="false" customHeight="true" outlineLevel="0" collapsed="false">
      <c r="A1095" s="152"/>
      <c r="B1095" s="152"/>
    </row>
    <row r="1096" s="10" customFormat="true" ht="24.95" hidden="false" customHeight="true" outlineLevel="0" collapsed="false">
      <c r="A1096" s="152"/>
      <c r="B1096" s="152"/>
    </row>
    <row r="1097" s="10" customFormat="true" ht="24.95" hidden="false" customHeight="true" outlineLevel="0" collapsed="false">
      <c r="A1097" s="187"/>
      <c r="B1097" s="187"/>
      <c r="K1097" s="160"/>
      <c r="L1097" s="160"/>
      <c r="M1097" s="160"/>
      <c r="N1097" s="160"/>
      <c r="O1097" s="160"/>
      <c r="P1097" s="160"/>
    </row>
    <row r="1098" s="10" customFormat="true" ht="24.95" hidden="false" customHeight="true" outlineLevel="0" collapsed="false">
      <c r="A1098" s="170"/>
      <c r="B1098" s="170"/>
    </row>
    <row r="1099" s="10" customFormat="true" ht="24.95" hidden="false" customHeight="true" outlineLevel="0" collapsed="false">
      <c r="A1099" s="161"/>
      <c r="B1099" s="161"/>
    </row>
    <row r="1100" s="10" customFormat="true" ht="24.95" hidden="false" customHeight="true" outlineLevel="0" collapsed="false">
      <c r="A1100" s="161"/>
      <c r="B1100" s="161"/>
      <c r="K1100" s="111"/>
      <c r="L1100" s="111"/>
      <c r="M1100" s="111"/>
      <c r="N1100" s="111"/>
      <c r="O1100" s="111"/>
      <c r="P1100" s="111"/>
    </row>
    <row r="1101" s="10" customFormat="true" ht="24.95" hidden="false" customHeight="true" outlineLevel="0" collapsed="false">
      <c r="A1101" s="161"/>
      <c r="B1101" s="161"/>
    </row>
    <row r="1102" s="10" customFormat="true" ht="24.95" hidden="false" customHeight="true" outlineLevel="0" collapsed="false">
      <c r="A1102" s="161"/>
      <c r="B1102" s="161"/>
      <c r="K1102" s="8" t="e">
        <f aca="false">#REF!</f>
        <v>#REF!</v>
      </c>
    </row>
    <row r="1103" s="10" customFormat="true" ht="24.95" hidden="false" customHeight="true" outlineLevel="0" collapsed="false">
      <c r="A1103" s="161"/>
      <c r="B1103" s="161"/>
    </row>
    <row r="1104" s="10" customFormat="true" ht="24.95" hidden="false" customHeight="true" outlineLevel="0" collapsed="false">
      <c r="A1104" s="185"/>
      <c r="B1104" s="185"/>
    </row>
    <row r="1105" s="10" customFormat="true" ht="24.95" hidden="false" customHeight="true" outlineLevel="0" collapsed="false">
      <c r="A1105" s="161"/>
      <c r="B1105" s="161"/>
    </row>
    <row r="1106" s="10" customFormat="true" ht="24.95" hidden="false" customHeight="true" outlineLevel="0" collapsed="false">
      <c r="A1106" s="161"/>
      <c r="B1106" s="161"/>
    </row>
    <row r="1107" s="10" customFormat="true" ht="24.95" hidden="false" customHeight="true" outlineLevel="0" collapsed="false">
      <c r="A1107" s="161"/>
      <c r="B1107" s="161"/>
    </row>
    <row r="1108" s="10" customFormat="true" ht="24.95" hidden="false" customHeight="true" outlineLevel="0" collapsed="false">
      <c r="A1108" s="161"/>
      <c r="B1108" s="161"/>
    </row>
    <row r="1109" s="10" customFormat="true" ht="24.95" hidden="false" customHeight="true" outlineLevel="0" collapsed="false">
      <c r="A1109" s="161"/>
      <c r="B1109" s="161"/>
    </row>
    <row r="1110" s="10" customFormat="true" ht="24.95" hidden="false" customHeight="true" outlineLevel="0" collapsed="false">
      <c r="A1110" s="161"/>
      <c r="B1110" s="161"/>
    </row>
    <row r="1111" s="10" customFormat="true" ht="24.95" hidden="false" customHeight="true" outlineLevel="0" collapsed="false">
      <c r="A1111" s="161"/>
      <c r="B1111" s="161"/>
      <c r="I1111" s="111"/>
      <c r="J1111" s="111"/>
      <c r="K1111" s="237"/>
      <c r="L1111" s="237"/>
      <c r="M1111" s="237"/>
      <c r="N1111" s="237"/>
      <c r="O1111" s="237"/>
      <c r="P1111" s="237"/>
    </row>
    <row r="1112" s="10" customFormat="true" ht="24.95" hidden="false" customHeight="true" outlineLevel="0" collapsed="false">
      <c r="A1112" s="161"/>
      <c r="B1112" s="161"/>
    </row>
    <row r="1113" s="10" customFormat="true" ht="24.95" hidden="false" customHeight="true" outlineLevel="0" collapsed="false">
      <c r="A1113" s="161"/>
      <c r="B1113" s="161"/>
    </row>
    <row r="1114" s="10" customFormat="true" ht="24.95" hidden="false" customHeight="true" outlineLevel="0" collapsed="false">
      <c r="A1114" s="161"/>
      <c r="B1114" s="161"/>
    </row>
    <row r="1115" s="10" customFormat="true" ht="24.95" hidden="false" customHeight="true" outlineLevel="0" collapsed="false">
      <c r="A1115" s="185"/>
      <c r="B1115" s="185"/>
      <c r="C1115" s="111"/>
      <c r="D1115" s="111"/>
      <c r="E1115" s="111"/>
      <c r="F1115" s="111"/>
      <c r="G1115" s="111"/>
      <c r="H1115" s="111"/>
    </row>
    <row r="1116" s="10" customFormat="true" ht="24.95" hidden="false" customHeight="true" outlineLevel="0" collapsed="false">
      <c r="A1116" s="161"/>
      <c r="B1116" s="161"/>
    </row>
    <row r="1117" s="10" customFormat="true" ht="24.95" hidden="false" customHeight="true" outlineLevel="0" collapsed="false">
      <c r="A1117" s="161"/>
      <c r="B1117" s="161"/>
    </row>
    <row r="1118" s="10" customFormat="true" ht="24.95" hidden="false" customHeight="true" outlineLevel="0" collapsed="false">
      <c r="A1118" s="161"/>
      <c r="B1118" s="161"/>
    </row>
    <row r="1119" s="10" customFormat="true" ht="24.95" hidden="false" customHeight="true" outlineLevel="0" collapsed="false">
      <c r="A1119" s="161"/>
      <c r="B1119" s="161"/>
    </row>
    <row r="1120" s="10" customFormat="true" ht="24.95" hidden="false" customHeight="true" outlineLevel="0" collapsed="false">
      <c r="A1120" s="161"/>
      <c r="B1120" s="161"/>
    </row>
    <row r="1121" s="10" customFormat="true" ht="24.95" hidden="false" customHeight="true" outlineLevel="0" collapsed="false">
      <c r="A1121" s="161"/>
      <c r="B1121" s="161"/>
    </row>
    <row r="1122" s="10" customFormat="true" ht="24.95" hidden="false" customHeight="true" outlineLevel="0" collapsed="false">
      <c r="A1122" s="161"/>
      <c r="B1122" s="161"/>
    </row>
    <row r="1123" s="10" customFormat="true" ht="24.95" hidden="false" customHeight="true" outlineLevel="0" collapsed="false">
      <c r="A1123" s="161"/>
      <c r="B1123" s="161"/>
    </row>
    <row r="1124" s="10" customFormat="true" ht="24.95" hidden="false" customHeight="true" outlineLevel="0" collapsed="false">
      <c r="A1124" s="161"/>
      <c r="B1124" s="161"/>
    </row>
    <row r="1125" s="10" customFormat="true" ht="24.95" hidden="false" customHeight="true" outlineLevel="0" collapsed="false">
      <c r="A1125" s="161"/>
      <c r="B1125" s="161"/>
    </row>
    <row r="1126" s="10" customFormat="true" ht="24.95" hidden="false" customHeight="true" outlineLevel="0" collapsed="false">
      <c r="A1126" s="161"/>
      <c r="B1126" s="161"/>
    </row>
    <row r="1127" s="10" customFormat="true" ht="24.95" hidden="false" customHeight="true" outlineLevel="0" collapsed="false">
      <c r="A1127" s="161"/>
      <c r="B1127" s="161"/>
    </row>
    <row r="1128" s="10" customFormat="true" ht="24.95" hidden="false" customHeight="true" outlineLevel="0" collapsed="false">
      <c r="A1128" s="161"/>
      <c r="B1128" s="161"/>
    </row>
    <row r="1129" s="10" customFormat="true" ht="24.95" hidden="false" customHeight="true" outlineLevel="0" collapsed="false">
      <c r="A1129" s="161"/>
      <c r="B1129" s="161"/>
    </row>
    <row r="1130" s="10" customFormat="true" ht="24.95" hidden="false" customHeight="true" outlineLevel="0" collapsed="false">
      <c r="A1130" s="161"/>
      <c r="B1130" s="161"/>
    </row>
    <row r="1131" s="10" customFormat="true" ht="24.95" hidden="false" customHeight="true" outlineLevel="0" collapsed="false">
      <c r="A1131" s="161"/>
      <c r="B1131" s="161"/>
    </row>
    <row r="1132" s="10" customFormat="true" ht="30" hidden="false" customHeight="true" outlineLevel="0" collapsed="false">
      <c r="A1132" s="161"/>
      <c r="B1132" s="161"/>
    </row>
    <row r="1133" s="10" customFormat="true" ht="24.95" hidden="false" customHeight="true" outlineLevel="0" collapsed="false">
      <c r="A1133" s="161"/>
      <c r="B1133" s="161"/>
    </row>
    <row r="1134" s="10" customFormat="true" ht="24.95" hidden="false" customHeight="true" outlineLevel="0" collapsed="false">
      <c r="A1134" s="161"/>
      <c r="B1134" s="161"/>
    </row>
    <row r="1135" s="10" customFormat="true" ht="24.95" hidden="false" customHeight="true" outlineLevel="0" collapsed="false">
      <c r="A1135" s="161"/>
      <c r="B1135" s="161"/>
    </row>
    <row r="1136" s="10" customFormat="true" ht="24.95" hidden="false" customHeight="true" outlineLevel="0" collapsed="false">
      <c r="A1136" s="161"/>
      <c r="B1136" s="161"/>
    </row>
    <row r="1137" s="10" customFormat="true" ht="24.95" hidden="false" customHeight="true" outlineLevel="0" collapsed="false">
      <c r="A1137" s="161"/>
      <c r="B1137" s="161"/>
    </row>
    <row r="1138" s="10" customFormat="true" ht="24.95" hidden="false" customHeight="true" outlineLevel="0" collapsed="false">
      <c r="A1138" s="161"/>
      <c r="B1138" s="161"/>
    </row>
    <row r="1139" s="10" customFormat="true" ht="24.95" hidden="false" customHeight="true" outlineLevel="0" collapsed="false">
      <c r="A1139" s="161"/>
      <c r="B1139" s="161"/>
    </row>
    <row r="1140" s="10" customFormat="true" ht="24.95" hidden="false" customHeight="true" outlineLevel="0" collapsed="false">
      <c r="A1140" s="161"/>
      <c r="B1140" s="161"/>
    </row>
    <row r="1141" s="10" customFormat="true" ht="24.95" hidden="false" customHeight="true" outlineLevel="0" collapsed="false">
      <c r="A1141" s="161"/>
      <c r="B1141" s="161"/>
    </row>
    <row r="1142" s="10" customFormat="true" ht="30" hidden="false" customHeight="true" outlineLevel="0" collapsed="false">
      <c r="A1142" s="161"/>
      <c r="B1142" s="161"/>
    </row>
    <row r="1143" s="10" customFormat="true" ht="30" hidden="false" customHeight="true" outlineLevel="0" collapsed="false">
      <c r="A1143" s="161"/>
      <c r="B1143" s="161"/>
    </row>
    <row r="1144" s="10" customFormat="true" ht="30" hidden="false" customHeight="true" outlineLevel="0" collapsed="false">
      <c r="A1144" s="161"/>
      <c r="B1144" s="161"/>
    </row>
    <row r="1145" s="10" customFormat="true" ht="30" hidden="false" customHeight="true" outlineLevel="0" collapsed="false">
      <c r="A1145" s="161"/>
      <c r="B1145" s="161"/>
    </row>
    <row r="1146" s="10" customFormat="true" ht="30" hidden="false" customHeight="true" outlineLevel="0" collapsed="false">
      <c r="A1146" s="161"/>
      <c r="B1146" s="161"/>
    </row>
    <row r="1147" s="10" customFormat="true" ht="30" hidden="false" customHeight="true" outlineLevel="0" collapsed="false">
      <c r="A1147" s="161"/>
      <c r="B1147" s="161"/>
    </row>
    <row r="1148" s="10" customFormat="true" ht="30" hidden="false" customHeight="true" outlineLevel="0" collapsed="false">
      <c r="A1148" s="161"/>
      <c r="B1148" s="161"/>
    </row>
    <row r="1149" s="10" customFormat="true" ht="30" hidden="false" customHeight="true" outlineLevel="0" collapsed="false">
      <c r="A1149" s="161"/>
      <c r="B1149" s="161"/>
    </row>
    <row r="1150" s="10" customFormat="true" ht="30" hidden="false" customHeight="true" outlineLevel="0" collapsed="false">
      <c r="A1150" s="161"/>
      <c r="B1150" s="161"/>
    </row>
    <row r="1151" s="10" customFormat="true" ht="30" hidden="false" customHeight="true" outlineLevel="0" collapsed="false">
      <c r="A1151" s="161"/>
      <c r="B1151" s="161"/>
    </row>
    <row r="1152" s="10" customFormat="true" ht="30" hidden="false" customHeight="true" outlineLevel="0" collapsed="false">
      <c r="A1152" s="161"/>
      <c r="B1152" s="161"/>
    </row>
    <row r="1153" s="10" customFormat="true" ht="30" hidden="false" customHeight="true" outlineLevel="0" collapsed="false">
      <c r="A1153" s="161"/>
      <c r="B1153" s="161"/>
    </row>
    <row r="1154" s="10" customFormat="true" ht="46.5" hidden="false" customHeight="true" outlineLevel="0" collapsed="false">
      <c r="A1154" s="161"/>
      <c r="B1154" s="161"/>
    </row>
    <row r="1155" s="10" customFormat="true" ht="30" hidden="false" customHeight="true" outlineLevel="0" collapsed="false">
      <c r="A1155" s="161"/>
      <c r="B1155" s="161"/>
    </row>
    <row r="1156" s="10" customFormat="true" ht="30" hidden="false" customHeight="true" outlineLevel="0" collapsed="false">
      <c r="A1156" s="161"/>
      <c r="B1156" s="161"/>
    </row>
    <row r="1157" s="10" customFormat="true" ht="30" hidden="false" customHeight="true" outlineLevel="0" collapsed="false">
      <c r="A1157" s="161"/>
      <c r="B1157" s="161"/>
    </row>
    <row r="1158" s="10" customFormat="true" ht="30" hidden="false" customHeight="true" outlineLevel="0" collapsed="false">
      <c r="A1158" s="161"/>
      <c r="B1158" s="161"/>
    </row>
    <row r="1159" s="10" customFormat="true" ht="30" hidden="false" customHeight="true" outlineLevel="0" collapsed="false">
      <c r="A1159" s="161"/>
      <c r="B1159" s="161"/>
    </row>
    <row r="1160" s="10" customFormat="true" ht="30" hidden="false" customHeight="true" outlineLevel="0" collapsed="false">
      <c r="A1160" s="161"/>
      <c r="B1160" s="161"/>
    </row>
    <row r="1161" s="10" customFormat="true" ht="30" hidden="false" customHeight="true" outlineLevel="0" collapsed="false">
      <c r="A1161" s="161"/>
      <c r="B1161" s="161"/>
    </row>
    <row r="1162" s="10" customFormat="true" ht="30" hidden="false" customHeight="true" outlineLevel="0" collapsed="false">
      <c r="A1162" s="161"/>
      <c r="B1162" s="161"/>
    </row>
    <row r="1163" s="10" customFormat="true" ht="30" hidden="false" customHeight="true" outlineLevel="0" collapsed="false">
      <c r="A1163" s="161"/>
      <c r="B1163" s="161"/>
    </row>
    <row r="1164" s="10" customFormat="true" ht="30" hidden="false" customHeight="true" outlineLevel="0" collapsed="false">
      <c r="A1164" s="161"/>
      <c r="B1164" s="161"/>
    </row>
    <row r="1165" s="10" customFormat="true" ht="30" hidden="false" customHeight="true" outlineLevel="0" collapsed="false">
      <c r="A1165" s="161"/>
      <c r="B1165" s="161"/>
    </row>
    <row r="1166" s="10" customFormat="true" ht="45.75" hidden="false" customHeight="true" outlineLevel="0" collapsed="false">
      <c r="A1166" s="161"/>
      <c r="B1166" s="161"/>
    </row>
    <row r="1167" s="10" customFormat="true" ht="30" hidden="false" customHeight="true" outlineLevel="0" collapsed="false">
      <c r="A1167" s="161"/>
      <c r="B1167" s="161"/>
    </row>
    <row r="1168" s="10" customFormat="true" ht="30" hidden="false" customHeight="true" outlineLevel="0" collapsed="false">
      <c r="A1168" s="161"/>
      <c r="B1168" s="161"/>
    </row>
    <row r="1169" s="10" customFormat="true" ht="30" hidden="false" customHeight="true" outlineLevel="0" collapsed="false">
      <c r="A1169" s="161"/>
      <c r="B1169" s="161"/>
    </row>
    <row r="1170" s="10" customFormat="true" ht="30" hidden="false" customHeight="true" outlineLevel="0" collapsed="false">
      <c r="A1170" s="161"/>
      <c r="B1170" s="161"/>
    </row>
    <row r="1171" s="111" customFormat="true" ht="30" hidden="false" customHeight="true" outlineLevel="0" collapsed="false">
      <c r="A1171" s="161"/>
      <c r="B1171" s="161"/>
      <c r="C1171" s="10"/>
      <c r="D1171" s="10"/>
      <c r="E1171" s="10"/>
      <c r="F1171" s="10"/>
      <c r="G1171" s="10"/>
      <c r="H1171" s="10"/>
      <c r="I1171" s="10"/>
      <c r="J1171" s="10"/>
      <c r="K1171" s="10"/>
      <c r="L1171" s="10"/>
      <c r="M1171" s="10"/>
      <c r="N1171" s="10"/>
      <c r="O1171" s="10"/>
      <c r="P1171" s="10"/>
      <c r="Q1171" s="10"/>
      <c r="R1171" s="10"/>
    </row>
    <row r="1172" s="10" customFormat="true" ht="30" hidden="false" customHeight="true" outlineLevel="0" collapsed="false">
      <c r="A1172" s="161"/>
      <c r="B1172" s="161"/>
    </row>
    <row r="1173" s="10" customFormat="true" ht="30" hidden="false" customHeight="true" outlineLevel="0" collapsed="false">
      <c r="A1173" s="161"/>
      <c r="B1173" s="161"/>
    </row>
    <row r="1174" s="10" customFormat="true" ht="30" hidden="false" customHeight="true" outlineLevel="0" collapsed="false">
      <c r="A1174" s="161"/>
      <c r="B1174" s="161"/>
    </row>
    <row r="1175" s="10" customFormat="true" ht="30" hidden="false" customHeight="true" outlineLevel="0" collapsed="false">
      <c r="A1175" s="161"/>
      <c r="B1175" s="161"/>
    </row>
    <row r="1176" s="10" customFormat="true" ht="30" hidden="false" customHeight="true" outlineLevel="0" collapsed="false">
      <c r="A1176" s="161"/>
      <c r="B1176" s="161"/>
    </row>
    <row r="1177" s="10" customFormat="true" ht="30" hidden="false" customHeight="true" outlineLevel="0" collapsed="false">
      <c r="A1177" s="161"/>
      <c r="B1177" s="161"/>
    </row>
    <row r="1178" s="10" customFormat="true" ht="30" hidden="false" customHeight="true" outlineLevel="0" collapsed="false">
      <c r="A1178" s="161"/>
      <c r="B1178" s="161"/>
      <c r="K1178" s="8" t="e">
        <f aca="false">#REF!</f>
        <v>#REF!</v>
      </c>
    </row>
    <row r="1179" s="10" customFormat="true" ht="30" hidden="false" customHeight="true" outlineLevel="0" collapsed="false">
      <c r="A1179" s="161"/>
      <c r="B1179" s="161"/>
      <c r="Q1179" s="111"/>
      <c r="R1179" s="111"/>
    </row>
    <row r="1180" s="10" customFormat="true" ht="30" hidden="false" customHeight="true" outlineLevel="0" collapsed="false">
      <c r="A1180" s="161"/>
      <c r="B1180" s="161"/>
      <c r="K1180" s="8" t="e">
        <f aca="false">#REF!+K140+K220+K293+K375+K445+K539+K617+K703+K784+K873+K942+K1017+K1102+K1178</f>
        <v>#REF!</v>
      </c>
    </row>
    <row r="1181" s="10" customFormat="true" ht="30" hidden="false" customHeight="true" outlineLevel="0" collapsed="false">
      <c r="A1181" s="161"/>
      <c r="B1181" s="161"/>
      <c r="K1181" s="8" t="e">
        <f aca="false">K1180/15</f>
        <v>#REF!</v>
      </c>
    </row>
    <row r="1182" s="10" customFormat="true" ht="30" hidden="false" customHeight="true" outlineLevel="0" collapsed="false">
      <c r="A1182" s="161"/>
      <c r="B1182" s="161"/>
    </row>
    <row r="1183" s="10" customFormat="true" ht="30" hidden="false" customHeight="true" outlineLevel="0" collapsed="false">
      <c r="A1183" s="161"/>
      <c r="B1183" s="161"/>
    </row>
    <row r="1184" s="10" customFormat="true" ht="30" hidden="false" customHeight="true" outlineLevel="0" collapsed="false">
      <c r="A1184" s="161"/>
      <c r="B1184" s="161"/>
    </row>
    <row r="1185" s="10" customFormat="true" ht="30" hidden="false" customHeight="true" outlineLevel="0" collapsed="false">
      <c r="A1185" s="240"/>
      <c r="B1185" s="240"/>
    </row>
    <row r="1186" s="10" customFormat="true" ht="30" hidden="false" customHeight="true" outlineLevel="0" collapsed="false">
      <c r="A1186" s="240"/>
      <c r="B1186" s="240"/>
    </row>
    <row r="1187" s="10" customFormat="true" ht="30" hidden="false" customHeight="true" outlineLevel="0" collapsed="false">
      <c r="A1187" s="240"/>
      <c r="B1187" s="240"/>
    </row>
    <row r="1188" s="10" customFormat="true" ht="30" hidden="false" customHeight="true" outlineLevel="0" collapsed="false">
      <c r="A1188" s="152"/>
      <c r="B1188" s="152"/>
    </row>
    <row r="1189" s="10" customFormat="true" ht="47.25" hidden="false" customHeight="true" outlineLevel="0" collapsed="false">
      <c r="A1189" s="187"/>
      <c r="B1189" s="187"/>
    </row>
    <row r="1190" s="10" customFormat="true" ht="30" hidden="false" customHeight="true" outlineLevel="0" collapsed="false">
      <c r="A1190" s="170"/>
      <c r="B1190" s="170"/>
    </row>
    <row r="1191" s="10" customFormat="true" ht="30" hidden="false" customHeight="true" outlineLevel="0" collapsed="false">
      <c r="A1191" s="161"/>
      <c r="B1191" s="161"/>
    </row>
    <row r="1192" s="10" customFormat="true" ht="30" hidden="false" customHeight="true" outlineLevel="0" collapsed="false">
      <c r="A1192" s="161"/>
      <c r="B1192" s="161"/>
      <c r="C1192" s="10" t="n">
        <v>100</v>
      </c>
      <c r="D1192" s="10" t="n">
        <v>6.1</v>
      </c>
      <c r="E1192" s="10" t="n">
        <v>10.5</v>
      </c>
      <c r="F1192" s="10" t="n">
        <v>9.8</v>
      </c>
      <c r="G1192" s="10" t="n">
        <v>158</v>
      </c>
    </row>
    <row r="1193" s="10" customFormat="true" ht="30" hidden="false" customHeight="true" outlineLevel="0" collapsed="false">
      <c r="A1193" s="161"/>
      <c r="B1193" s="161"/>
    </row>
    <row r="1194" s="10" customFormat="true" ht="30" hidden="false" customHeight="true" outlineLevel="0" collapsed="false">
      <c r="A1194" s="161"/>
      <c r="B1194" s="161"/>
    </row>
    <row r="1195" s="10" customFormat="true" ht="30" hidden="false" customHeight="true" outlineLevel="0" collapsed="false">
      <c r="A1195" s="161"/>
      <c r="B1195" s="161"/>
    </row>
    <row r="1196" s="10" customFormat="true" ht="30" hidden="false" customHeight="true" outlineLevel="0" collapsed="false">
      <c r="A1196" s="161"/>
      <c r="B1196" s="161"/>
    </row>
    <row r="1197" s="10" customFormat="true" ht="30" hidden="false" customHeight="true" outlineLevel="0" collapsed="false">
      <c r="A1197" s="161"/>
      <c r="B1197" s="161"/>
    </row>
    <row r="1198" s="10" customFormat="true" ht="30" hidden="false" customHeight="true" outlineLevel="0" collapsed="false">
      <c r="A1198" s="161"/>
      <c r="B1198" s="161"/>
    </row>
    <row r="1199" s="10" customFormat="true" ht="30" hidden="false" customHeight="true" outlineLevel="0" collapsed="false">
      <c r="A1199" s="161"/>
      <c r="B1199" s="161"/>
    </row>
    <row r="1200" s="10" customFormat="true" ht="30" hidden="false" customHeight="true" outlineLevel="0" collapsed="false">
      <c r="A1200" s="161"/>
      <c r="B1200" s="161"/>
    </row>
    <row r="1201" s="10" customFormat="true" ht="30" hidden="false" customHeight="true" outlineLevel="0" collapsed="false">
      <c r="A1201" s="161"/>
      <c r="B1201" s="161"/>
    </row>
    <row r="1202" s="10" customFormat="true" ht="30" hidden="false" customHeight="true" outlineLevel="0" collapsed="false">
      <c r="A1202" s="161"/>
      <c r="B1202" s="161"/>
    </row>
    <row r="1203" s="10" customFormat="true" ht="30" hidden="false" customHeight="true" outlineLevel="0" collapsed="false">
      <c r="A1203" s="161"/>
      <c r="B1203" s="161"/>
    </row>
    <row r="1204" s="160" customFormat="true" ht="30" hidden="false" customHeight="true" outlineLevel="0" collapsed="false">
      <c r="A1204" s="161"/>
      <c r="B1204" s="161"/>
      <c r="C1204" s="10"/>
      <c r="D1204" s="10"/>
      <c r="E1204" s="10"/>
      <c r="F1204" s="10"/>
      <c r="G1204" s="10"/>
      <c r="H1204" s="10"/>
      <c r="I1204" s="10"/>
      <c r="J1204" s="10"/>
      <c r="K1204" s="10"/>
      <c r="L1204" s="10"/>
      <c r="M1204" s="10"/>
      <c r="N1204" s="10"/>
      <c r="O1204" s="10"/>
      <c r="P1204" s="10"/>
      <c r="Q1204" s="10"/>
      <c r="R1204" s="10"/>
    </row>
    <row r="1205" s="10" customFormat="true" ht="30" hidden="false" customHeight="true" outlineLevel="0" collapsed="false">
      <c r="A1205" s="161"/>
      <c r="B1205" s="161"/>
    </row>
    <row r="1206" s="10" customFormat="true" ht="30" hidden="false" customHeight="true" outlineLevel="0" collapsed="false">
      <c r="A1206" s="161"/>
      <c r="B1206" s="161"/>
    </row>
    <row r="1207" s="10" customFormat="true" ht="30" hidden="false" customHeight="true" outlineLevel="0" collapsed="false">
      <c r="A1207" s="161"/>
      <c r="B1207" s="161"/>
    </row>
    <row r="1208" s="10" customFormat="true" ht="30" hidden="false" customHeight="true" outlineLevel="0" collapsed="false">
      <c r="A1208" s="161"/>
      <c r="B1208" s="161"/>
    </row>
    <row r="1209" s="10" customFormat="true" ht="30" hidden="false" customHeight="true" outlineLevel="0" collapsed="false">
      <c r="A1209" s="161"/>
      <c r="B1209" s="161"/>
    </row>
    <row r="1210" s="10" customFormat="true" ht="30" hidden="false" customHeight="true" outlineLevel="0" collapsed="false">
      <c r="A1210" s="161"/>
      <c r="B1210" s="161"/>
    </row>
    <row r="1211" s="10" customFormat="true" ht="30" hidden="false" customHeight="true" outlineLevel="0" collapsed="false">
      <c r="A1211" s="161"/>
      <c r="B1211" s="161"/>
    </row>
    <row r="1212" s="10" customFormat="true" ht="30" hidden="false" customHeight="true" outlineLevel="0" collapsed="false">
      <c r="A1212" s="161"/>
      <c r="B1212" s="161"/>
      <c r="Q1212" s="160"/>
      <c r="R1212" s="160"/>
    </row>
    <row r="1213" s="10" customFormat="true" ht="30" hidden="false" customHeight="true" outlineLevel="0" collapsed="false">
      <c r="A1213" s="161"/>
      <c r="B1213" s="161"/>
    </row>
    <row r="1214" s="10" customFormat="true" ht="30" hidden="false" customHeight="true" outlineLevel="0" collapsed="false">
      <c r="A1214" s="161"/>
      <c r="B1214" s="161"/>
    </row>
    <row r="1215" s="111" customFormat="true" ht="30" hidden="false" customHeight="true" outlineLevel="0" collapsed="false">
      <c r="A1215" s="161"/>
      <c r="B1215" s="161"/>
      <c r="C1215" s="10"/>
      <c r="D1215" s="10"/>
      <c r="E1215" s="10"/>
      <c r="F1215" s="10"/>
      <c r="G1215" s="10"/>
      <c r="H1215" s="10"/>
      <c r="I1215" s="10"/>
      <c r="J1215" s="10"/>
      <c r="K1215" s="10"/>
      <c r="L1215" s="10"/>
      <c r="M1215" s="10"/>
      <c r="N1215" s="10"/>
      <c r="O1215" s="10"/>
      <c r="P1215" s="10"/>
      <c r="Q1215" s="10"/>
      <c r="R1215" s="10"/>
    </row>
    <row r="1216" s="10" customFormat="true" ht="30" hidden="false" customHeight="true" outlineLevel="0" collapsed="false">
      <c r="A1216" s="161"/>
      <c r="B1216" s="161"/>
    </row>
    <row r="1217" s="10" customFormat="true" ht="30" hidden="false" customHeight="true" outlineLevel="0" collapsed="false">
      <c r="A1217" s="161"/>
      <c r="B1217" s="161"/>
    </row>
    <row r="1218" s="10" customFormat="true" ht="30" hidden="false" customHeight="true" outlineLevel="0" collapsed="false">
      <c r="A1218" s="161"/>
      <c r="B1218" s="161"/>
    </row>
    <row r="1219" s="10" customFormat="true" ht="30" hidden="false" customHeight="true" outlineLevel="0" collapsed="false">
      <c r="A1219" s="161"/>
      <c r="B1219" s="161"/>
      <c r="I1219" s="111"/>
      <c r="J1219" s="111"/>
      <c r="K1219" s="111"/>
      <c r="L1219" s="111"/>
      <c r="M1219" s="111"/>
      <c r="N1219" s="111"/>
      <c r="O1219" s="111"/>
      <c r="P1219" s="111"/>
    </row>
    <row r="1220" s="10" customFormat="true" ht="30" hidden="false" customHeight="true" outlineLevel="0" collapsed="false">
      <c r="A1220" s="161"/>
      <c r="B1220" s="161"/>
    </row>
    <row r="1221" s="10" customFormat="true" ht="30" hidden="false" customHeight="true" outlineLevel="0" collapsed="false">
      <c r="A1221" s="161"/>
      <c r="B1221" s="161"/>
    </row>
    <row r="1222" s="10" customFormat="true" ht="30" hidden="false" customHeight="true" outlineLevel="0" collapsed="false">
      <c r="A1222" s="161"/>
      <c r="B1222" s="161"/>
    </row>
    <row r="1223" s="111" customFormat="true" ht="30" hidden="false" customHeight="true" outlineLevel="0" collapsed="false">
      <c r="A1223" s="185"/>
      <c r="B1223" s="185"/>
      <c r="I1223" s="10"/>
      <c r="J1223" s="10"/>
      <c r="K1223" s="10"/>
      <c r="L1223" s="10"/>
      <c r="M1223" s="10"/>
      <c r="N1223" s="10"/>
      <c r="O1223" s="10"/>
      <c r="P1223" s="10"/>
    </row>
    <row r="1224" s="10" customFormat="true" ht="30" hidden="false" customHeight="true" outlineLevel="0" collapsed="false">
      <c r="A1224" s="161"/>
      <c r="B1224" s="161"/>
    </row>
    <row r="1225" s="10" customFormat="true" ht="30" hidden="false" customHeight="true" outlineLevel="0" collapsed="false">
      <c r="A1225" s="161"/>
      <c r="B1225" s="161"/>
    </row>
    <row r="1226" s="10" customFormat="true" ht="30" hidden="false" customHeight="true" outlineLevel="0" collapsed="false">
      <c r="A1226" s="161"/>
      <c r="B1226" s="161"/>
    </row>
    <row r="1227" s="10" customFormat="true" ht="30" hidden="false" customHeight="true" outlineLevel="0" collapsed="false">
      <c r="A1227" s="161"/>
      <c r="B1227" s="161"/>
    </row>
    <row r="1228" s="10" customFormat="true" ht="30" hidden="false" customHeight="true" outlineLevel="0" collapsed="false">
      <c r="A1228" s="161"/>
      <c r="B1228" s="161"/>
    </row>
    <row r="1229" s="10" customFormat="true" ht="30" hidden="false" customHeight="true" outlineLevel="0" collapsed="false">
      <c r="A1229" s="161"/>
      <c r="B1229" s="161"/>
    </row>
    <row r="1230" s="10" customFormat="true" ht="30" hidden="false" customHeight="true" outlineLevel="0" collapsed="false">
      <c r="A1230" s="161"/>
      <c r="B1230" s="161"/>
    </row>
    <row r="1231" s="10" customFormat="true" ht="30" hidden="false" customHeight="true" outlineLevel="0" collapsed="false">
      <c r="A1231" s="161"/>
      <c r="B1231" s="161"/>
      <c r="Q1231" s="111"/>
      <c r="R1231" s="111"/>
    </row>
    <row r="1232" s="10" customFormat="true" ht="30" hidden="false" customHeight="true" outlineLevel="0" collapsed="false">
      <c r="A1232" s="161"/>
      <c r="B1232" s="161"/>
    </row>
    <row r="1233" s="10" customFormat="true" ht="30" hidden="false" customHeight="true" outlineLevel="0" collapsed="false">
      <c r="A1233" s="161"/>
      <c r="B1233" s="161"/>
    </row>
    <row r="1234" s="10" customFormat="true" ht="30" hidden="false" customHeight="true" outlineLevel="0" collapsed="false">
      <c r="A1234" s="161"/>
      <c r="B1234" s="161"/>
    </row>
    <row r="1235" s="10" customFormat="true" ht="30" hidden="false" customHeight="true" outlineLevel="0" collapsed="false">
      <c r="A1235" s="161"/>
      <c r="B1235" s="161"/>
    </row>
    <row r="1236" s="10" customFormat="true" ht="30" hidden="false" customHeight="true" outlineLevel="0" collapsed="false">
      <c r="A1236" s="161"/>
      <c r="B1236" s="161"/>
    </row>
    <row r="1237" s="10" customFormat="true" ht="30" hidden="false" customHeight="true" outlineLevel="0" collapsed="false">
      <c r="A1237" s="161"/>
      <c r="B1237" s="161"/>
    </row>
    <row r="1238" s="10" customFormat="true" ht="30" hidden="false" customHeight="true" outlineLevel="0" collapsed="false">
      <c r="A1238" s="161"/>
      <c r="B1238" s="161"/>
    </row>
    <row r="1239" s="10" customFormat="true" ht="30" hidden="false" customHeight="true" outlineLevel="0" collapsed="false">
      <c r="A1239" s="161"/>
      <c r="B1239" s="161"/>
    </row>
    <row r="1240" s="10" customFormat="true" ht="30" hidden="false" customHeight="true" outlineLevel="0" collapsed="false">
      <c r="A1240" s="161"/>
      <c r="B1240" s="161"/>
    </row>
    <row r="1241" s="10" customFormat="true" ht="30" hidden="false" customHeight="true" outlineLevel="0" collapsed="false">
      <c r="A1241" s="161"/>
      <c r="B1241" s="161"/>
    </row>
    <row r="1242" s="10" customFormat="true" ht="30" hidden="false" customHeight="true" outlineLevel="0" collapsed="false">
      <c r="A1242" s="161"/>
      <c r="B1242" s="161"/>
    </row>
    <row r="1243" s="10" customFormat="true" ht="30" hidden="false" customHeight="true" outlineLevel="0" collapsed="false">
      <c r="A1243" s="161"/>
      <c r="B1243" s="161"/>
    </row>
    <row r="1244" s="10" customFormat="true" ht="30" hidden="false" customHeight="true" outlineLevel="0" collapsed="false">
      <c r="A1244" s="161"/>
      <c r="B1244" s="161"/>
    </row>
    <row r="1245" s="10" customFormat="true" ht="30" hidden="false" customHeight="true" outlineLevel="0" collapsed="false">
      <c r="A1245" s="161"/>
      <c r="B1245" s="161"/>
    </row>
    <row r="1246" s="10" customFormat="true" ht="30" hidden="false" customHeight="true" outlineLevel="0" collapsed="false">
      <c r="A1246" s="161"/>
      <c r="B1246" s="161"/>
    </row>
    <row r="1247" s="10" customFormat="true" ht="30" hidden="false" customHeight="true" outlineLevel="0" collapsed="false">
      <c r="A1247" s="161"/>
      <c r="B1247" s="161"/>
    </row>
    <row r="1248" s="10" customFormat="true" ht="30" hidden="false" customHeight="true" outlineLevel="0" collapsed="false">
      <c r="A1248" s="161"/>
      <c r="B1248" s="161"/>
    </row>
    <row r="1249" s="10" customFormat="true" ht="30" hidden="false" customHeight="true" outlineLevel="0" collapsed="false">
      <c r="A1249" s="161"/>
      <c r="B1249" s="161"/>
    </row>
    <row r="1250" s="10" customFormat="true" ht="30" hidden="false" customHeight="true" outlineLevel="0" collapsed="false">
      <c r="A1250" s="161"/>
      <c r="B1250" s="161"/>
    </row>
    <row r="1251" s="10" customFormat="true" ht="30" hidden="false" customHeight="true" outlineLevel="0" collapsed="false">
      <c r="A1251" s="161"/>
      <c r="B1251" s="161"/>
    </row>
    <row r="1252" s="10" customFormat="true" ht="30" hidden="false" customHeight="true" outlineLevel="0" collapsed="false">
      <c r="A1252" s="161"/>
      <c r="B1252" s="161"/>
      <c r="K1252" s="160"/>
      <c r="L1252" s="160"/>
      <c r="M1252" s="160"/>
      <c r="N1252" s="160"/>
      <c r="O1252" s="160"/>
      <c r="P1252" s="160"/>
    </row>
    <row r="1253" s="10" customFormat="true" ht="30" hidden="false" customHeight="true" outlineLevel="0" collapsed="false">
      <c r="A1253" s="161"/>
      <c r="B1253" s="161"/>
    </row>
    <row r="1254" s="10" customFormat="true" ht="30" hidden="false" customHeight="true" outlineLevel="0" collapsed="false">
      <c r="A1254" s="161"/>
      <c r="B1254" s="161"/>
    </row>
    <row r="1255" s="10" customFormat="true" ht="30" hidden="false" customHeight="true" outlineLevel="0" collapsed="false">
      <c r="A1255" s="161"/>
      <c r="B1255" s="161"/>
    </row>
    <row r="1256" s="10" customFormat="true" ht="30" hidden="false" customHeight="true" outlineLevel="0" collapsed="false">
      <c r="A1256" s="212"/>
      <c r="B1256" s="212"/>
    </row>
    <row r="1257" s="10" customFormat="true" ht="30" hidden="false" customHeight="true" outlineLevel="0" collapsed="false">
      <c r="A1257" s="161"/>
      <c r="B1257" s="161"/>
      <c r="S1257" s="161"/>
      <c r="T1257" s="161"/>
    </row>
    <row r="1258" s="10" customFormat="true" ht="30" hidden="false" customHeight="true" outlineLevel="0" collapsed="false">
      <c r="A1258" s="161"/>
      <c r="B1258" s="161"/>
      <c r="S1258" s="161"/>
      <c r="T1258" s="161"/>
    </row>
    <row r="1259" s="10" customFormat="true" ht="30" hidden="false" customHeight="true" outlineLevel="0" collapsed="false">
      <c r="A1259" s="161"/>
      <c r="B1259" s="161"/>
      <c r="S1259" s="161"/>
      <c r="T1259" s="161"/>
    </row>
    <row r="1260" s="10" customFormat="true" ht="30" hidden="false" customHeight="true" outlineLevel="0" collapsed="false">
      <c r="A1260" s="161"/>
      <c r="B1260" s="161"/>
      <c r="S1260" s="161"/>
      <c r="T1260" s="161"/>
    </row>
    <row r="1261" s="10" customFormat="true" ht="30" hidden="false" customHeight="true" outlineLevel="0" collapsed="false">
      <c r="A1261" s="161"/>
      <c r="B1261" s="161"/>
      <c r="S1261" s="161"/>
      <c r="T1261" s="161"/>
    </row>
    <row r="1262" s="10" customFormat="true" ht="30" hidden="false" customHeight="true" outlineLevel="0" collapsed="false">
      <c r="A1262" s="161"/>
      <c r="B1262" s="161"/>
      <c r="S1262" s="161"/>
      <c r="T1262" s="161"/>
    </row>
    <row r="1263" s="10" customFormat="true" ht="30" hidden="false" customHeight="true" outlineLevel="0" collapsed="false">
      <c r="A1263" s="161"/>
      <c r="B1263" s="161"/>
      <c r="I1263" s="111"/>
      <c r="J1263" s="111"/>
      <c r="K1263" s="111"/>
      <c r="L1263" s="111"/>
      <c r="M1263" s="111"/>
      <c r="N1263" s="111"/>
      <c r="O1263" s="111"/>
      <c r="P1263" s="111"/>
      <c r="S1263" s="161"/>
      <c r="T1263" s="161"/>
    </row>
    <row r="1264" s="10" customFormat="true" ht="30" hidden="false" customHeight="true" outlineLevel="0" collapsed="false">
      <c r="A1264" s="161"/>
      <c r="B1264" s="161"/>
      <c r="S1264" s="161"/>
      <c r="T1264" s="161"/>
    </row>
    <row r="1265" s="10" customFormat="true" ht="30" hidden="false" customHeight="true" outlineLevel="0" collapsed="false">
      <c r="A1265" s="161"/>
      <c r="B1265" s="161"/>
      <c r="Q1265" s="8"/>
      <c r="R1265" s="8"/>
      <c r="S1265" s="161"/>
      <c r="T1265" s="161"/>
    </row>
    <row r="1266" s="10" customFormat="true" ht="30" hidden="false" customHeight="true" outlineLevel="0" collapsed="false">
      <c r="A1266" s="161"/>
      <c r="B1266" s="161"/>
      <c r="Q1266" s="8"/>
      <c r="R1266" s="8"/>
      <c r="S1266" s="161"/>
      <c r="T1266" s="161"/>
    </row>
    <row r="1267" s="10" customFormat="true" ht="30" hidden="false" customHeight="true" outlineLevel="0" collapsed="false">
      <c r="A1267" s="185"/>
      <c r="B1267" s="185"/>
      <c r="C1267" s="111"/>
      <c r="D1267" s="111"/>
      <c r="E1267" s="111"/>
      <c r="F1267" s="111"/>
      <c r="G1267" s="111"/>
      <c r="H1267" s="111"/>
      <c r="Q1267" s="8"/>
      <c r="R1267" s="8"/>
      <c r="S1267" s="161"/>
      <c r="T1267" s="161"/>
    </row>
    <row r="1268" s="10" customFormat="true" ht="30" hidden="false" customHeight="true" outlineLevel="0" collapsed="false">
      <c r="A1268" s="161"/>
      <c r="B1268" s="161"/>
      <c r="Q1268" s="8"/>
      <c r="R1268" s="8"/>
      <c r="S1268" s="161"/>
      <c r="T1268" s="161"/>
    </row>
    <row r="1269" s="10" customFormat="true" ht="30" hidden="false" customHeight="true" outlineLevel="0" collapsed="false">
      <c r="A1269" s="161"/>
      <c r="B1269" s="161"/>
      <c r="Q1269" s="8"/>
      <c r="R1269" s="8"/>
      <c r="S1269" s="161"/>
      <c r="T1269" s="161"/>
    </row>
    <row r="1270" s="10" customFormat="true" ht="30" hidden="false" customHeight="true" outlineLevel="0" collapsed="false">
      <c r="A1270" s="241"/>
      <c r="B1270" s="241"/>
      <c r="Q1270" s="8"/>
      <c r="R1270" s="8"/>
      <c r="S1270" s="161"/>
      <c r="T1270" s="161"/>
    </row>
    <row r="1271" s="10" customFormat="true" ht="30" hidden="false" customHeight="true" outlineLevel="0" collapsed="false">
      <c r="A1271" s="241"/>
      <c r="B1271" s="241"/>
      <c r="I1271" s="111"/>
      <c r="J1271" s="111"/>
      <c r="K1271" s="111"/>
      <c r="L1271" s="111"/>
      <c r="M1271" s="111"/>
      <c r="N1271" s="111"/>
      <c r="O1271" s="111"/>
      <c r="P1271" s="111"/>
      <c r="Q1271" s="8"/>
      <c r="R1271" s="8"/>
      <c r="S1271" s="161"/>
      <c r="T1271" s="161"/>
    </row>
    <row r="1272" s="10" customFormat="true" ht="30" hidden="false" customHeight="true" outlineLevel="0" collapsed="false">
      <c r="A1272" s="226"/>
      <c r="B1272" s="226"/>
      <c r="Q1272" s="8"/>
      <c r="R1272" s="8"/>
      <c r="S1272" s="161"/>
      <c r="T1272" s="161"/>
    </row>
    <row r="1273" s="10" customFormat="true" ht="30" hidden="false" customHeight="true" outlineLevel="0" collapsed="false">
      <c r="A1273" s="226"/>
      <c r="B1273" s="226"/>
      <c r="Q1273" s="8"/>
      <c r="R1273" s="8"/>
      <c r="S1273" s="161"/>
      <c r="T1273" s="161"/>
    </row>
    <row r="1274" s="10" customFormat="true" ht="30" hidden="false" customHeight="true" outlineLevel="0" collapsed="false">
      <c r="A1274" s="236"/>
      <c r="B1274" s="236"/>
      <c r="Q1274" s="8"/>
      <c r="R1274" s="8"/>
      <c r="S1274" s="161"/>
      <c r="T1274" s="161"/>
    </row>
    <row r="1275" s="10" customFormat="true" ht="30" hidden="false" customHeight="true" outlineLevel="0" collapsed="false">
      <c r="A1275" s="201"/>
      <c r="B1275" s="201"/>
      <c r="C1275" s="111"/>
      <c r="D1275" s="111"/>
      <c r="E1275" s="111"/>
      <c r="F1275" s="111"/>
      <c r="G1275" s="111"/>
      <c r="H1275" s="111"/>
      <c r="Q1275" s="8"/>
      <c r="R1275" s="8"/>
      <c r="S1275" s="161"/>
      <c r="T1275" s="161"/>
    </row>
    <row r="1276" s="10" customFormat="true" ht="30" hidden="false" customHeight="true" outlineLevel="0" collapsed="false">
      <c r="A1276" s="161"/>
      <c r="B1276" s="161"/>
      <c r="Q1276" s="8"/>
      <c r="R1276" s="8"/>
      <c r="S1276" s="161"/>
      <c r="T1276" s="161"/>
    </row>
    <row r="1277" s="10" customFormat="true" ht="30" hidden="false" customHeight="true" outlineLevel="0" collapsed="false">
      <c r="A1277" s="161"/>
      <c r="B1277" s="161"/>
      <c r="Q1277" s="8"/>
      <c r="R1277" s="8"/>
      <c r="S1277" s="161"/>
      <c r="T1277" s="161"/>
    </row>
    <row r="1278" s="10" customFormat="true" ht="30" hidden="false" customHeight="true" outlineLevel="0" collapsed="false">
      <c r="A1278" s="161"/>
      <c r="B1278" s="161"/>
      <c r="Q1278" s="8"/>
      <c r="R1278" s="8"/>
      <c r="S1278" s="161"/>
      <c r="T1278" s="161"/>
    </row>
    <row r="1279" s="10" customFormat="true" ht="30" hidden="false" customHeight="true" outlineLevel="0" collapsed="false">
      <c r="A1279" s="161"/>
      <c r="B1279" s="161"/>
      <c r="Q1279" s="8"/>
      <c r="R1279" s="8"/>
      <c r="S1279" s="161"/>
      <c r="T1279" s="161"/>
    </row>
    <row r="1280" s="10" customFormat="true" ht="30" hidden="false" customHeight="true" outlineLevel="0" collapsed="false">
      <c r="A1280" s="161"/>
      <c r="B1280" s="161"/>
      <c r="Q1280" s="8"/>
      <c r="R1280" s="8"/>
      <c r="S1280" s="161"/>
      <c r="T1280" s="161"/>
    </row>
    <row r="1281" s="10" customFormat="true" ht="30" hidden="false" customHeight="true" outlineLevel="0" collapsed="false">
      <c r="A1281" s="161"/>
      <c r="B1281" s="161"/>
      <c r="Q1281" s="8"/>
      <c r="R1281" s="8"/>
      <c r="S1281" s="161"/>
      <c r="T1281" s="161"/>
    </row>
    <row r="1282" s="10" customFormat="true" ht="30" hidden="false" customHeight="true" outlineLevel="0" collapsed="false">
      <c r="A1282" s="161"/>
      <c r="B1282" s="161"/>
      <c r="Q1282" s="8"/>
      <c r="R1282" s="8"/>
      <c r="S1282" s="161"/>
      <c r="T1282" s="161"/>
    </row>
    <row r="1283" s="10" customFormat="true" ht="30" hidden="false" customHeight="true" outlineLevel="0" collapsed="false">
      <c r="A1283" s="161"/>
      <c r="B1283" s="161"/>
      <c r="Q1283" s="8"/>
      <c r="R1283" s="8"/>
      <c r="S1283" s="161"/>
      <c r="T1283" s="161"/>
    </row>
    <row r="1284" s="10" customFormat="true" ht="30" hidden="false" customHeight="true" outlineLevel="0" collapsed="false">
      <c r="A1284" s="161"/>
      <c r="B1284" s="161"/>
      <c r="Q1284" s="8"/>
      <c r="R1284" s="8"/>
      <c r="S1284" s="161"/>
      <c r="T1284" s="161"/>
    </row>
    <row r="1285" s="10" customFormat="true" ht="30" hidden="false" customHeight="true" outlineLevel="0" collapsed="false">
      <c r="A1285" s="161"/>
      <c r="B1285" s="161"/>
      <c r="Q1285" s="8"/>
      <c r="R1285" s="8"/>
      <c r="S1285" s="161"/>
      <c r="T1285" s="161"/>
    </row>
    <row r="1286" s="10" customFormat="true" ht="30" hidden="false" customHeight="true" outlineLevel="0" collapsed="false">
      <c r="A1286" s="161"/>
      <c r="B1286" s="161"/>
      <c r="Q1286" s="8"/>
      <c r="R1286" s="8"/>
      <c r="S1286" s="161"/>
      <c r="T1286" s="161"/>
    </row>
    <row r="1287" s="10" customFormat="true" ht="30" hidden="false" customHeight="true" outlineLevel="0" collapsed="false">
      <c r="A1287" s="161"/>
      <c r="B1287" s="161"/>
      <c r="Q1287" s="8"/>
      <c r="R1287" s="8"/>
      <c r="S1287" s="161"/>
      <c r="T1287" s="161"/>
    </row>
    <row r="1288" s="111" customFormat="true" ht="30" hidden="false" customHeight="true" outlineLevel="0" collapsed="false">
      <c r="A1288" s="161"/>
      <c r="B1288" s="161"/>
      <c r="C1288" s="10"/>
      <c r="D1288" s="10"/>
      <c r="E1288" s="10"/>
      <c r="F1288" s="10"/>
      <c r="G1288" s="10"/>
      <c r="H1288" s="10"/>
      <c r="I1288" s="10"/>
      <c r="J1288" s="10"/>
      <c r="K1288" s="10"/>
      <c r="L1288" s="10"/>
      <c r="M1288" s="10"/>
      <c r="N1288" s="10"/>
      <c r="O1288" s="10"/>
      <c r="P1288" s="10"/>
      <c r="Q1288" s="8"/>
      <c r="R1288" s="8"/>
      <c r="S1288" s="185"/>
      <c r="T1288" s="185"/>
      <c r="AC1288" s="10"/>
      <c r="AD1288" s="10"/>
      <c r="AE1288" s="10"/>
      <c r="AF1288" s="10"/>
      <c r="AG1288" s="10"/>
      <c r="AH1288" s="10"/>
      <c r="AI1288" s="10"/>
      <c r="AJ1288" s="10"/>
      <c r="AK1288" s="10"/>
      <c r="AL1288" s="10"/>
      <c r="AM1288" s="10"/>
      <c r="AN1288" s="10"/>
      <c r="AO1288" s="10"/>
    </row>
    <row r="1289" s="10" customFormat="true" ht="30" hidden="false" customHeight="true" outlineLevel="0" collapsed="false">
      <c r="A1289" s="161"/>
      <c r="B1289" s="161"/>
      <c r="Q1289" s="8"/>
      <c r="R1289" s="8"/>
      <c r="S1289" s="161"/>
      <c r="T1289" s="161"/>
    </row>
    <row r="1290" s="10" customFormat="true" ht="30" hidden="false" customHeight="true" outlineLevel="0" collapsed="false">
      <c r="A1290" s="161"/>
      <c r="B1290" s="161"/>
      <c r="Q1290" s="8"/>
      <c r="R1290" s="8"/>
      <c r="S1290" s="152"/>
      <c r="T1290" s="152"/>
    </row>
    <row r="1291" s="10" customFormat="true" ht="30" hidden="false" customHeight="true" outlineLevel="0" collapsed="false">
      <c r="A1291" s="161"/>
      <c r="B1291" s="161"/>
      <c r="Q1291" s="8"/>
      <c r="R1291" s="8"/>
      <c r="S1291" s="152"/>
      <c r="T1291" s="152"/>
    </row>
    <row r="1292" s="10" customFormat="true" ht="30" hidden="false" customHeight="true" outlineLevel="0" collapsed="false">
      <c r="A1292" s="161"/>
      <c r="B1292" s="161"/>
      <c r="Q1292" s="8"/>
      <c r="R1292" s="8"/>
      <c r="S1292" s="168"/>
      <c r="T1292" s="168"/>
    </row>
    <row r="1293" s="10" customFormat="true" ht="30" hidden="false" customHeight="true" outlineLevel="0" collapsed="false">
      <c r="A1293" s="161"/>
      <c r="B1293" s="161"/>
      <c r="Q1293" s="8"/>
      <c r="R1293" s="8"/>
      <c r="S1293" s="168"/>
      <c r="T1293" s="168"/>
    </row>
    <row r="1294" s="160" customFormat="true" ht="30" hidden="false" customHeight="true" outlineLevel="0" collapsed="false">
      <c r="A1294" s="161"/>
      <c r="B1294" s="161"/>
      <c r="C1294" s="10"/>
      <c r="D1294" s="10"/>
      <c r="E1294" s="10"/>
      <c r="F1294" s="10"/>
      <c r="G1294" s="10"/>
      <c r="H1294" s="10"/>
      <c r="I1294" s="10"/>
      <c r="J1294" s="10"/>
      <c r="K1294" s="10"/>
      <c r="L1294" s="10"/>
      <c r="M1294" s="10"/>
      <c r="N1294" s="10"/>
      <c r="O1294" s="10"/>
      <c r="P1294" s="10"/>
      <c r="Q1294" s="8"/>
      <c r="R1294" s="8"/>
      <c r="S1294" s="168"/>
      <c r="T1294" s="168"/>
      <c r="U1294" s="10"/>
      <c r="V1294" s="10"/>
      <c r="W1294" s="10"/>
      <c r="X1294" s="10"/>
      <c r="Y1294" s="10"/>
      <c r="Z1294" s="10"/>
      <c r="AA1294" s="10"/>
      <c r="AB1294" s="10"/>
    </row>
    <row r="1295" s="10" customFormat="true" ht="30" hidden="false" customHeight="true" outlineLevel="0" collapsed="false">
      <c r="A1295" s="161"/>
      <c r="B1295" s="161"/>
      <c r="Q1295" s="8"/>
      <c r="R1295" s="8"/>
      <c r="S1295" s="168"/>
      <c r="T1295" s="168"/>
    </row>
    <row r="1296" s="10" customFormat="true" ht="30" hidden="false" customHeight="true" outlineLevel="0" collapsed="false">
      <c r="A1296" s="161"/>
      <c r="B1296" s="161"/>
      <c r="Q1296" s="8"/>
      <c r="R1296" s="8"/>
      <c r="S1296" s="168"/>
      <c r="T1296" s="168"/>
    </row>
    <row r="1297" s="10" customFormat="true" ht="30" hidden="false" customHeight="true" outlineLevel="0" collapsed="false">
      <c r="A1297" s="161"/>
      <c r="B1297" s="161"/>
      <c r="Q1297" s="8"/>
      <c r="R1297" s="8"/>
      <c r="S1297" s="168"/>
      <c r="T1297" s="168"/>
      <c r="AC1297" s="111"/>
      <c r="AD1297" s="111"/>
      <c r="AE1297" s="111"/>
      <c r="AF1297" s="111"/>
      <c r="AG1297" s="111"/>
      <c r="AH1297" s="111"/>
      <c r="AI1297" s="111"/>
      <c r="AJ1297" s="111"/>
      <c r="AK1297" s="111"/>
      <c r="AL1297" s="111"/>
      <c r="AM1297" s="111"/>
      <c r="AN1297" s="111"/>
      <c r="AO1297" s="111"/>
    </row>
    <row r="1298" s="10" customFormat="true" ht="30" hidden="false" customHeight="true" outlineLevel="0" collapsed="false">
      <c r="A1298" s="161"/>
      <c r="B1298" s="161"/>
      <c r="Q1298" s="8"/>
      <c r="R1298" s="8"/>
      <c r="S1298" s="152"/>
      <c r="T1298" s="152"/>
    </row>
    <row r="1299" s="10" customFormat="true" ht="30" hidden="false" customHeight="true" outlineLevel="0" collapsed="false">
      <c r="A1299" s="161"/>
      <c r="B1299" s="161"/>
      <c r="Q1299" s="8"/>
      <c r="R1299" s="8"/>
      <c r="S1299" s="152"/>
      <c r="T1299" s="152"/>
    </row>
    <row r="1300" s="10" customFormat="true" ht="30" hidden="false" customHeight="true" outlineLevel="0" collapsed="false">
      <c r="A1300" s="161"/>
      <c r="B1300" s="161"/>
      <c r="Q1300" s="8"/>
      <c r="R1300" s="8"/>
      <c r="S1300" s="236"/>
      <c r="T1300" s="236"/>
    </row>
    <row r="1301" s="10" customFormat="true" ht="30" hidden="false" customHeight="true" outlineLevel="0" collapsed="false">
      <c r="A1301" s="161"/>
      <c r="B1301" s="161"/>
      <c r="Q1301" s="8"/>
      <c r="R1301" s="8"/>
      <c r="S1301" s="170"/>
      <c r="T1301" s="170"/>
    </row>
    <row r="1302" s="10" customFormat="true" ht="30" hidden="false" customHeight="true" outlineLevel="0" collapsed="false">
      <c r="A1302" s="161"/>
      <c r="B1302" s="161"/>
      <c r="Q1302" s="8"/>
      <c r="R1302" s="8"/>
      <c r="S1302" s="161"/>
      <c r="T1302" s="161"/>
    </row>
    <row r="1303" s="10" customFormat="true" ht="30" hidden="false" customHeight="true" outlineLevel="0" collapsed="false">
      <c r="A1303" s="161"/>
      <c r="B1303" s="161"/>
      <c r="Q1303" s="8"/>
      <c r="R1303" s="8"/>
      <c r="S1303" s="161"/>
      <c r="T1303" s="161"/>
    </row>
    <row r="1304" s="10" customFormat="true" ht="30" hidden="false" customHeight="true" outlineLevel="0" collapsed="false">
      <c r="A1304" s="161"/>
      <c r="B1304" s="161"/>
      <c r="Q1304" s="8"/>
      <c r="R1304" s="8"/>
      <c r="S1304" s="161"/>
      <c r="T1304" s="161"/>
    </row>
    <row r="1305" customFormat="false" ht="30" hidden="false" customHeight="true" outlineLevel="0" collapsed="false">
      <c r="A1305" s="161"/>
      <c r="B1305" s="161"/>
      <c r="C1305" s="10"/>
      <c r="D1305" s="10"/>
      <c r="E1305" s="10"/>
      <c r="F1305" s="10"/>
      <c r="G1305" s="10"/>
      <c r="H1305" s="10"/>
      <c r="S1305" s="161"/>
      <c r="T1305" s="161"/>
    </row>
    <row r="1306" customFormat="false" ht="30" hidden="false" customHeight="true" outlineLevel="0" collapsed="false">
      <c r="A1306" s="161"/>
      <c r="B1306" s="161"/>
      <c r="C1306" s="10"/>
      <c r="D1306" s="10"/>
      <c r="E1306" s="10"/>
      <c r="F1306" s="10"/>
      <c r="G1306" s="10"/>
      <c r="H1306" s="10"/>
      <c r="S1306" s="161"/>
      <c r="T1306" s="161"/>
    </row>
    <row r="1307" customFormat="false" ht="30" hidden="false" customHeight="true" outlineLevel="0" collapsed="false">
      <c r="A1307" s="161"/>
      <c r="B1307" s="161"/>
      <c r="C1307" s="10"/>
      <c r="D1307" s="10"/>
      <c r="E1307" s="10"/>
      <c r="F1307" s="10"/>
      <c r="G1307" s="10"/>
      <c r="H1307" s="10"/>
      <c r="S1307" s="161"/>
      <c r="T1307" s="161"/>
    </row>
    <row r="1308" customFormat="false" ht="30" hidden="false" customHeight="true" outlineLevel="0" collapsed="false">
      <c r="A1308" s="161"/>
      <c r="B1308" s="161"/>
      <c r="C1308" s="10"/>
      <c r="D1308" s="10"/>
      <c r="E1308" s="10"/>
      <c r="F1308" s="10"/>
      <c r="G1308" s="10"/>
      <c r="H1308" s="10"/>
      <c r="S1308" s="161"/>
      <c r="T1308" s="161"/>
    </row>
    <row r="1309" customFormat="false" ht="30" hidden="false" customHeight="true" outlineLevel="0" collapsed="false">
      <c r="S1309" s="161"/>
      <c r="T1309" s="161"/>
    </row>
    <row r="1310" s="111" customFormat="true" ht="30" hidden="false" customHeight="true" outlineLevel="0" collapsed="false">
      <c r="A1310" s="1"/>
      <c r="B1310" s="2"/>
      <c r="C1310" s="3"/>
      <c r="D1310" s="4"/>
      <c r="E1310" s="5"/>
      <c r="F1310" s="6"/>
      <c r="G1310" s="6"/>
      <c r="H1310" s="6"/>
      <c r="I1310" s="7"/>
      <c r="J1310" s="7"/>
      <c r="K1310" s="5"/>
      <c r="L1310" s="8"/>
      <c r="M1310" s="8"/>
      <c r="N1310" s="8"/>
      <c r="O1310" s="9"/>
      <c r="P1310" s="9"/>
      <c r="Q1310" s="8"/>
      <c r="R1310" s="8"/>
      <c r="S1310" s="185"/>
      <c r="T1310" s="185"/>
      <c r="AC1310" s="10"/>
      <c r="AD1310" s="10"/>
      <c r="AE1310" s="10"/>
      <c r="AF1310" s="10"/>
      <c r="AG1310" s="10"/>
      <c r="AH1310" s="10"/>
      <c r="AI1310" s="10"/>
      <c r="AJ1310" s="10"/>
      <c r="AK1310" s="10"/>
      <c r="AL1310" s="10"/>
      <c r="AM1310" s="10"/>
      <c r="AN1310" s="10"/>
      <c r="AO1310" s="10"/>
    </row>
    <row r="1311" customFormat="false" ht="30" hidden="false" customHeight="true" outlineLevel="0" collapsed="false">
      <c r="S1311" s="161"/>
      <c r="T1311" s="161"/>
    </row>
    <row r="1312" customFormat="false" ht="30" hidden="false" customHeight="true" outlineLevel="0" collapsed="false">
      <c r="S1312" s="161"/>
      <c r="T1312" s="161"/>
    </row>
    <row r="1313" customFormat="false" ht="30" hidden="false" customHeight="true" outlineLevel="0" collapsed="false">
      <c r="S1313" s="161"/>
      <c r="T1313" s="161"/>
    </row>
    <row r="1314" customFormat="false" ht="30" hidden="false" customHeight="true" outlineLevel="0" collapsed="false">
      <c r="S1314" s="161"/>
      <c r="T1314" s="161"/>
    </row>
    <row r="1315" customFormat="false" ht="30" hidden="false" customHeight="true" outlineLevel="0" collapsed="false">
      <c r="S1315" s="161"/>
      <c r="T1315" s="161"/>
    </row>
    <row r="1316" customFormat="false" ht="30" hidden="false" customHeight="true" outlineLevel="0" collapsed="false">
      <c r="S1316" s="161"/>
      <c r="T1316" s="161"/>
    </row>
    <row r="1317" customFormat="false" ht="30" hidden="false" customHeight="true" outlineLevel="0" collapsed="false">
      <c r="S1317" s="161"/>
      <c r="T1317" s="161"/>
    </row>
    <row r="1318" customFormat="false" ht="30" hidden="false" customHeight="true" outlineLevel="0" collapsed="false">
      <c r="S1318" s="161"/>
      <c r="T1318" s="161"/>
    </row>
    <row r="1319" customFormat="false" ht="30" hidden="false" customHeight="true" outlineLevel="0" collapsed="false">
      <c r="S1319" s="161"/>
      <c r="T1319" s="161"/>
      <c r="AC1319" s="111"/>
      <c r="AD1319" s="111"/>
      <c r="AE1319" s="111"/>
      <c r="AF1319" s="111"/>
      <c r="AG1319" s="111"/>
      <c r="AH1319" s="111"/>
      <c r="AI1319" s="111"/>
      <c r="AJ1319" s="111"/>
      <c r="AK1319" s="111"/>
      <c r="AL1319" s="111"/>
      <c r="AM1319" s="111"/>
      <c r="AN1319" s="111"/>
      <c r="AO1319" s="111"/>
    </row>
    <row r="1320" customFormat="false" ht="30" hidden="false" customHeight="true" outlineLevel="0" collapsed="false">
      <c r="S1320" s="161"/>
      <c r="T1320" s="161"/>
    </row>
    <row r="1321" customFormat="false" ht="30" hidden="false" customHeight="true" outlineLevel="0" collapsed="false">
      <c r="S1321" s="161"/>
      <c r="T1321" s="161"/>
    </row>
    <row r="1322" customFormat="false" ht="30" hidden="false" customHeight="true" outlineLevel="0" collapsed="false">
      <c r="S1322" s="161"/>
      <c r="T1322" s="161"/>
    </row>
    <row r="1323" customFormat="false" ht="30" hidden="false" customHeight="true" outlineLevel="0" collapsed="false">
      <c r="S1323" s="161"/>
      <c r="T1323" s="161"/>
    </row>
    <row r="1324" customFormat="false" ht="30" hidden="false" customHeight="true" outlineLevel="0" collapsed="false">
      <c r="S1324" s="161"/>
      <c r="T1324" s="161"/>
    </row>
    <row r="1325" customFormat="false" ht="30" hidden="false" customHeight="true" outlineLevel="0" collapsed="false">
      <c r="S1325" s="161"/>
      <c r="T1325" s="161"/>
    </row>
    <row r="1326" customFormat="false" ht="30" hidden="false" customHeight="true" outlineLevel="0" collapsed="false">
      <c r="S1326" s="161"/>
      <c r="T1326" s="161"/>
    </row>
    <row r="1327" customFormat="false" ht="30" hidden="false" customHeight="true" outlineLevel="0" collapsed="false">
      <c r="S1327" s="161"/>
      <c r="T1327" s="161"/>
    </row>
    <row r="1328" customFormat="false" ht="30" hidden="false" customHeight="true" outlineLevel="0" collapsed="false">
      <c r="S1328" s="161"/>
      <c r="T1328" s="161"/>
    </row>
    <row r="1329" customFormat="false" ht="30" hidden="false" customHeight="true" outlineLevel="0" collapsed="false">
      <c r="S1329" s="161"/>
      <c r="T1329" s="161"/>
    </row>
    <row r="1330" customFormat="false" ht="30" hidden="false" customHeight="true" outlineLevel="0" collapsed="false">
      <c r="S1330" s="161"/>
      <c r="T1330" s="161"/>
    </row>
    <row r="1331" customFormat="false" ht="30" hidden="false" customHeight="true" outlineLevel="0" collapsed="false">
      <c r="S1331" s="161"/>
      <c r="T1331" s="161"/>
    </row>
    <row r="1332" customFormat="false" ht="30" hidden="false" customHeight="true" outlineLevel="0" collapsed="false">
      <c r="S1332" s="161"/>
      <c r="T1332" s="161"/>
    </row>
    <row r="1333" customFormat="false" ht="30" hidden="false" customHeight="true" outlineLevel="0" collapsed="false">
      <c r="S1333" s="161"/>
      <c r="T1333" s="161"/>
    </row>
    <row r="1334" customFormat="false" ht="30" hidden="false" customHeight="true" outlineLevel="0" collapsed="false">
      <c r="S1334" s="161"/>
      <c r="T1334" s="161"/>
    </row>
    <row r="1335" customFormat="false" ht="30" hidden="false" customHeight="true" outlineLevel="0" collapsed="false">
      <c r="S1335" s="161"/>
      <c r="T1335" s="161"/>
    </row>
    <row r="1336" customFormat="false" ht="30" hidden="false" customHeight="true" outlineLevel="0" collapsed="false">
      <c r="S1336" s="161"/>
      <c r="T1336" s="161"/>
    </row>
    <row r="1337" customFormat="false" ht="30" hidden="false" customHeight="true" outlineLevel="0" collapsed="false">
      <c r="S1337" s="161"/>
      <c r="T1337" s="161"/>
    </row>
    <row r="1338" customFormat="false" ht="30" hidden="false" customHeight="true" outlineLevel="0" collapsed="false">
      <c r="S1338" s="161"/>
      <c r="T1338" s="161"/>
    </row>
    <row r="1339" customFormat="false" ht="30" hidden="false" customHeight="true" outlineLevel="0" collapsed="false">
      <c r="S1339" s="161"/>
      <c r="T1339" s="161"/>
    </row>
    <row r="1340" customFormat="false" ht="30" hidden="false" customHeight="true" outlineLevel="0" collapsed="false">
      <c r="S1340" s="161"/>
      <c r="T1340" s="161"/>
    </row>
    <row r="1341" customFormat="false" ht="30" hidden="false" customHeight="true" outlineLevel="0" collapsed="false">
      <c r="S1341" s="161"/>
      <c r="T1341" s="161"/>
    </row>
    <row r="1342" customFormat="false" ht="30" hidden="false" customHeight="true" outlineLevel="0" collapsed="false">
      <c r="S1342" s="161"/>
      <c r="T1342" s="161"/>
    </row>
    <row r="1343" customFormat="false" ht="30" hidden="false" customHeight="true" outlineLevel="0" collapsed="false">
      <c r="S1343" s="161"/>
      <c r="T1343" s="161"/>
    </row>
    <row r="1344" customFormat="false" ht="30" hidden="false" customHeight="true" outlineLevel="0" collapsed="false">
      <c r="S1344" s="161"/>
      <c r="T1344" s="161"/>
    </row>
    <row r="1345" customFormat="false" ht="30" hidden="false" customHeight="true" outlineLevel="0" collapsed="false">
      <c r="S1345" s="161"/>
      <c r="T1345" s="161"/>
    </row>
    <row r="1346" customFormat="false" ht="30" hidden="false" customHeight="true" outlineLevel="0" collapsed="false">
      <c r="S1346" s="161"/>
      <c r="T1346" s="161"/>
    </row>
    <row r="1347" customFormat="false" ht="30" hidden="false" customHeight="true" outlineLevel="0" collapsed="false">
      <c r="S1347" s="161"/>
      <c r="T1347" s="161"/>
    </row>
    <row r="1348" customFormat="false" ht="30" hidden="false" customHeight="true" outlineLevel="0" collapsed="false">
      <c r="S1348" s="161"/>
      <c r="T1348" s="161"/>
    </row>
    <row r="1349" customFormat="false" ht="30" hidden="false" customHeight="true" outlineLevel="0" collapsed="false">
      <c r="S1349" s="161"/>
      <c r="T1349" s="161"/>
    </row>
    <row r="1350" customFormat="false" ht="30" hidden="false" customHeight="true" outlineLevel="0" collapsed="false">
      <c r="S1350" s="161"/>
      <c r="T1350" s="161"/>
    </row>
    <row r="1351" customFormat="false" ht="30" hidden="false" customHeight="true" outlineLevel="0" collapsed="false">
      <c r="S1351" s="161"/>
      <c r="T1351" s="161"/>
    </row>
    <row r="1352" customFormat="false" ht="30" hidden="false" customHeight="true" outlineLevel="0" collapsed="false">
      <c r="S1352" s="161"/>
      <c r="T1352" s="161"/>
    </row>
    <row r="1353" customFormat="false" ht="30" hidden="false" customHeight="true" outlineLevel="0" collapsed="false">
      <c r="S1353" s="161"/>
      <c r="T1353" s="161"/>
    </row>
    <row r="1354" customFormat="false" ht="30" hidden="false" customHeight="true" outlineLevel="0" collapsed="false">
      <c r="S1354" s="161"/>
      <c r="T1354" s="161"/>
    </row>
    <row r="1355" s="160" customFormat="true" ht="30" hidden="false" customHeight="true" outlineLevel="0" collapsed="false">
      <c r="A1355" s="1"/>
      <c r="B1355" s="2"/>
      <c r="C1355" s="3"/>
      <c r="D1355" s="4"/>
      <c r="E1355" s="5"/>
      <c r="F1355" s="6"/>
      <c r="G1355" s="6"/>
      <c r="H1355" s="6"/>
      <c r="I1355" s="7"/>
      <c r="J1355" s="7"/>
      <c r="K1355" s="5"/>
      <c r="L1355" s="8"/>
      <c r="M1355" s="8"/>
      <c r="N1355" s="8"/>
      <c r="O1355" s="9"/>
      <c r="P1355" s="9"/>
      <c r="Q1355" s="8"/>
      <c r="R1355" s="8"/>
      <c r="S1355" s="161"/>
      <c r="T1355" s="161"/>
      <c r="U1355" s="10"/>
      <c r="V1355" s="10"/>
      <c r="W1355" s="10"/>
      <c r="X1355" s="10"/>
      <c r="Y1355" s="10"/>
      <c r="Z1355" s="10"/>
      <c r="AA1355" s="10"/>
      <c r="AB1355" s="10"/>
    </row>
    <row r="1356" customFormat="false" ht="30" hidden="false" customHeight="true" outlineLevel="0" collapsed="false">
      <c r="S1356" s="161"/>
      <c r="T1356" s="161"/>
    </row>
    <row r="1357" customFormat="false" ht="30" hidden="false" customHeight="true" outlineLevel="0" collapsed="false">
      <c r="S1357" s="161"/>
      <c r="T1357" s="161"/>
    </row>
    <row r="1358" customFormat="false" ht="30" hidden="false" customHeight="true" outlineLevel="0" collapsed="false">
      <c r="S1358" s="161"/>
      <c r="T1358" s="161"/>
    </row>
    <row r="1359" customFormat="false" ht="30" hidden="false" customHeight="true" outlineLevel="0" collapsed="false">
      <c r="S1359" s="161"/>
      <c r="T1359" s="161"/>
    </row>
    <row r="1360" customFormat="false" ht="30" hidden="false" customHeight="true" outlineLevel="0" collapsed="false">
      <c r="S1360" s="161"/>
      <c r="T1360" s="161"/>
    </row>
    <row r="1361" customFormat="false" ht="30" hidden="false" customHeight="true" outlineLevel="0" collapsed="false">
      <c r="S1361" s="161"/>
      <c r="T1361" s="161"/>
    </row>
    <row r="1362" customFormat="false" ht="30" hidden="false" customHeight="true" outlineLevel="0" collapsed="false">
      <c r="S1362" s="161"/>
      <c r="T1362" s="161"/>
    </row>
    <row r="1363" customFormat="false" ht="30" hidden="false" customHeight="true" outlineLevel="0" collapsed="false">
      <c r="S1363" s="161"/>
      <c r="T1363" s="161"/>
    </row>
    <row r="1364" customFormat="false" ht="30" hidden="false" customHeight="true" outlineLevel="0" collapsed="false">
      <c r="S1364" s="161"/>
      <c r="T1364" s="161"/>
    </row>
    <row r="1365" customFormat="false" ht="30" hidden="false" customHeight="true" outlineLevel="0" collapsed="false">
      <c r="S1365" s="161"/>
      <c r="T1365" s="161"/>
    </row>
    <row r="1366" customFormat="false" ht="30" hidden="false" customHeight="true" outlineLevel="0" collapsed="false">
      <c r="S1366" s="161"/>
      <c r="T1366" s="161"/>
    </row>
    <row r="1367" customFormat="false" ht="30" hidden="false" customHeight="true" outlineLevel="0" collapsed="false">
      <c r="S1367" s="161"/>
      <c r="T1367" s="161"/>
    </row>
    <row r="1368" s="160" customFormat="true" ht="30" hidden="false" customHeight="true" outlineLevel="0" collapsed="false">
      <c r="A1368" s="1"/>
      <c r="B1368" s="2"/>
      <c r="C1368" s="3"/>
      <c r="D1368" s="4"/>
      <c r="E1368" s="5"/>
      <c r="F1368" s="6"/>
      <c r="G1368" s="6"/>
      <c r="H1368" s="6"/>
      <c r="I1368" s="7"/>
      <c r="J1368" s="7"/>
      <c r="K1368" s="5"/>
      <c r="L1368" s="8"/>
      <c r="M1368" s="8"/>
      <c r="N1368" s="8"/>
      <c r="O1368" s="9"/>
      <c r="P1368" s="9"/>
      <c r="Q1368" s="8"/>
      <c r="R1368" s="8"/>
      <c r="S1368" s="161"/>
      <c r="T1368" s="161"/>
      <c r="U1368" s="10"/>
      <c r="V1368" s="10"/>
      <c r="W1368" s="10"/>
      <c r="X1368" s="10"/>
      <c r="Y1368" s="10"/>
      <c r="Z1368" s="10"/>
      <c r="AA1368" s="10"/>
      <c r="AB1368" s="10"/>
    </row>
    <row r="1369" customFormat="false" ht="42.75" hidden="false" customHeight="true" outlineLevel="0" collapsed="false">
      <c r="S1369" s="161"/>
      <c r="T1369" s="161"/>
    </row>
    <row r="1370" customFormat="false" ht="38.25" hidden="false" customHeight="true" outlineLevel="0" collapsed="false">
      <c r="S1370" s="161"/>
      <c r="T1370" s="161"/>
    </row>
    <row r="1371" customFormat="false" ht="32.25" hidden="false" customHeight="true" outlineLevel="0" collapsed="false">
      <c r="S1371" s="152"/>
      <c r="T1371" s="152"/>
    </row>
    <row r="1372" customFormat="false" ht="30" hidden="false" customHeight="true" outlineLevel="0" collapsed="false">
      <c r="S1372" s="152"/>
      <c r="T1372" s="152"/>
    </row>
    <row r="1373" customFormat="false" ht="24.95" hidden="false" customHeight="true" outlineLevel="0" collapsed="false">
      <c r="S1373" s="152"/>
      <c r="T1373" s="152"/>
    </row>
    <row r="1374" customFormat="false" ht="24.95" hidden="false" customHeight="true" outlineLevel="0" collapsed="false">
      <c r="S1374" s="152"/>
      <c r="T1374" s="152"/>
    </row>
    <row r="1375" customFormat="false" ht="24.95" hidden="false" customHeight="true" outlineLevel="0" collapsed="false"/>
    <row r="1376" customFormat="false" ht="24.95" hidden="false" customHeight="true" outlineLevel="0" collapsed="false"/>
    <row r="1377" customFormat="false" ht="24.95" hidden="false" customHeight="true" outlineLevel="0" collapsed="false"/>
    <row r="1378" customFormat="false" ht="24.95" hidden="false" customHeight="true" outlineLevel="0" collapsed="false"/>
    <row r="1379" s="1" customFormat="true" ht="24.95" hidden="false" customHeight="true" outlineLevel="0" collapsed="false">
      <c r="B1379" s="2"/>
      <c r="C1379" s="3"/>
      <c r="D1379" s="4"/>
      <c r="E1379" s="5"/>
      <c r="F1379" s="6"/>
      <c r="G1379" s="6"/>
      <c r="H1379" s="6"/>
      <c r="I1379" s="7"/>
      <c r="J1379" s="7"/>
      <c r="K1379" s="5"/>
      <c r="L1379" s="8"/>
      <c r="M1379" s="8"/>
      <c r="N1379" s="8"/>
      <c r="O1379" s="9"/>
      <c r="P1379" s="9"/>
      <c r="Q1379" s="8"/>
      <c r="R1379" s="8"/>
      <c r="S1379" s="10"/>
      <c r="T1379" s="10"/>
      <c r="U1379" s="10"/>
      <c r="V1379" s="10"/>
      <c r="W1379" s="10"/>
      <c r="X1379" s="10"/>
      <c r="Y1379" s="10"/>
      <c r="Z1379" s="10"/>
      <c r="AA1379" s="10"/>
      <c r="AB1379" s="10"/>
      <c r="AC1379" s="10"/>
      <c r="AD1379" s="10"/>
      <c r="AE1379" s="10"/>
      <c r="AF1379" s="10"/>
      <c r="AG1379" s="10"/>
      <c r="AH1379" s="10"/>
      <c r="AI1379" s="10"/>
      <c r="AJ1379" s="10"/>
      <c r="AK1379" s="10"/>
      <c r="AL1379" s="10"/>
      <c r="AM1379" s="10"/>
      <c r="AN1379" s="10"/>
      <c r="AO1379" s="10"/>
    </row>
    <row r="1380" s="1" customFormat="true" ht="24.95" hidden="false" customHeight="true" outlineLevel="0" collapsed="false">
      <c r="B1380" s="2"/>
      <c r="C1380" s="3"/>
      <c r="D1380" s="4"/>
      <c r="E1380" s="5"/>
      <c r="F1380" s="6"/>
      <c r="G1380" s="6"/>
      <c r="H1380" s="6"/>
      <c r="I1380" s="7"/>
      <c r="J1380" s="7"/>
      <c r="K1380" s="5"/>
      <c r="L1380" s="8"/>
      <c r="M1380" s="8"/>
      <c r="N1380" s="8"/>
      <c r="O1380" s="9"/>
      <c r="P1380" s="9"/>
      <c r="Q1380" s="8"/>
      <c r="R1380" s="8"/>
      <c r="S1380" s="10"/>
      <c r="T1380" s="10"/>
      <c r="U1380" s="10"/>
      <c r="V1380" s="10"/>
      <c r="W1380" s="10"/>
      <c r="X1380" s="10"/>
      <c r="Y1380" s="10"/>
      <c r="Z1380" s="10"/>
      <c r="AA1380" s="10"/>
      <c r="AB1380" s="10"/>
      <c r="AC1380" s="10"/>
      <c r="AD1380" s="10"/>
      <c r="AE1380" s="10"/>
      <c r="AF1380" s="10"/>
      <c r="AG1380" s="10"/>
      <c r="AH1380" s="10"/>
      <c r="AI1380" s="10"/>
      <c r="AJ1380" s="10"/>
      <c r="AK1380" s="10"/>
      <c r="AL1380" s="10"/>
      <c r="AM1380" s="10"/>
      <c r="AN1380" s="10"/>
      <c r="AO1380" s="10"/>
    </row>
    <row r="1381" s="1" customFormat="true" ht="24.95" hidden="false" customHeight="true" outlineLevel="0" collapsed="false">
      <c r="B1381" s="2"/>
      <c r="C1381" s="3"/>
      <c r="D1381" s="4"/>
      <c r="E1381" s="5"/>
      <c r="F1381" s="6"/>
      <c r="G1381" s="6"/>
      <c r="H1381" s="6"/>
      <c r="I1381" s="7"/>
      <c r="J1381" s="7"/>
      <c r="K1381" s="5"/>
      <c r="L1381" s="8"/>
      <c r="M1381" s="8"/>
      <c r="N1381" s="8"/>
      <c r="O1381" s="9"/>
      <c r="P1381" s="9"/>
      <c r="Q1381" s="8"/>
      <c r="R1381" s="8"/>
      <c r="S1381" s="10"/>
      <c r="T1381" s="10"/>
      <c r="U1381" s="10"/>
      <c r="V1381" s="10"/>
      <c r="W1381" s="10"/>
      <c r="X1381" s="10"/>
      <c r="Y1381" s="10"/>
      <c r="Z1381" s="10"/>
      <c r="AA1381" s="10"/>
      <c r="AB1381" s="10"/>
      <c r="AC1381" s="10"/>
      <c r="AD1381" s="10"/>
      <c r="AE1381" s="10"/>
      <c r="AF1381" s="10"/>
      <c r="AG1381" s="10"/>
      <c r="AH1381" s="10"/>
      <c r="AI1381" s="10"/>
      <c r="AJ1381" s="10"/>
      <c r="AK1381" s="10"/>
      <c r="AL1381" s="10"/>
      <c r="AM1381" s="10"/>
      <c r="AN1381" s="10"/>
      <c r="AO1381" s="10"/>
    </row>
    <row r="1382" s="1" customFormat="true" ht="24.95" hidden="false" customHeight="true" outlineLevel="0" collapsed="false">
      <c r="B1382" s="2"/>
      <c r="C1382" s="3"/>
      <c r="D1382" s="4"/>
      <c r="E1382" s="5"/>
      <c r="F1382" s="6"/>
      <c r="G1382" s="6"/>
      <c r="H1382" s="6"/>
      <c r="I1382" s="7"/>
      <c r="J1382" s="7"/>
      <c r="K1382" s="5"/>
      <c r="L1382" s="8"/>
      <c r="M1382" s="8"/>
      <c r="N1382" s="8"/>
      <c r="O1382" s="9"/>
      <c r="P1382" s="9"/>
      <c r="Q1382" s="8"/>
      <c r="R1382" s="8"/>
      <c r="S1382" s="10"/>
      <c r="T1382" s="10"/>
      <c r="U1382" s="10"/>
      <c r="V1382" s="10"/>
      <c r="W1382" s="10"/>
      <c r="X1382" s="10"/>
      <c r="Y1382" s="10"/>
      <c r="Z1382" s="10"/>
      <c r="AA1382" s="10"/>
      <c r="AB1382" s="10"/>
      <c r="AC1382" s="10"/>
      <c r="AD1382" s="10"/>
      <c r="AE1382" s="10"/>
      <c r="AF1382" s="10"/>
      <c r="AG1382" s="10"/>
      <c r="AH1382" s="10"/>
      <c r="AI1382" s="10"/>
      <c r="AJ1382" s="10"/>
      <c r="AK1382" s="10"/>
      <c r="AL1382" s="10"/>
      <c r="AM1382" s="10"/>
      <c r="AN1382" s="10"/>
      <c r="AO1382" s="10"/>
    </row>
    <row r="1383" s="1" customFormat="true" ht="24.95" hidden="false" customHeight="true" outlineLevel="0" collapsed="false">
      <c r="B1383" s="2"/>
      <c r="C1383" s="3"/>
      <c r="D1383" s="4"/>
      <c r="E1383" s="5"/>
      <c r="F1383" s="6"/>
      <c r="G1383" s="6"/>
      <c r="H1383" s="6"/>
      <c r="I1383" s="7"/>
      <c r="J1383" s="7"/>
      <c r="K1383" s="5"/>
      <c r="L1383" s="8"/>
      <c r="M1383" s="8"/>
      <c r="N1383" s="8"/>
      <c r="O1383" s="9"/>
      <c r="P1383" s="9"/>
      <c r="Q1383" s="8"/>
      <c r="R1383" s="8"/>
      <c r="S1383" s="10"/>
      <c r="T1383" s="10"/>
      <c r="U1383" s="10"/>
      <c r="V1383" s="10"/>
      <c r="W1383" s="10"/>
      <c r="X1383" s="10"/>
      <c r="Y1383" s="10"/>
      <c r="Z1383" s="10"/>
      <c r="AA1383" s="10"/>
      <c r="AB1383" s="10"/>
      <c r="AC1383" s="10"/>
      <c r="AD1383" s="10"/>
      <c r="AE1383" s="10"/>
      <c r="AF1383" s="10"/>
      <c r="AG1383" s="10"/>
      <c r="AH1383" s="10"/>
      <c r="AI1383" s="10"/>
      <c r="AJ1383" s="10"/>
      <c r="AK1383" s="10"/>
      <c r="AL1383" s="10"/>
      <c r="AM1383" s="10"/>
      <c r="AN1383" s="10"/>
      <c r="AO1383" s="10"/>
    </row>
    <row r="1384" s="1" customFormat="true" ht="24.95" hidden="false" customHeight="true" outlineLevel="0" collapsed="false">
      <c r="B1384" s="2"/>
      <c r="C1384" s="3"/>
      <c r="D1384" s="4"/>
      <c r="E1384" s="5"/>
      <c r="F1384" s="6"/>
      <c r="G1384" s="6"/>
      <c r="H1384" s="6"/>
      <c r="I1384" s="7"/>
      <c r="J1384" s="7"/>
      <c r="K1384" s="5"/>
      <c r="L1384" s="8"/>
      <c r="M1384" s="8"/>
      <c r="N1384" s="8"/>
      <c r="O1384" s="9"/>
      <c r="P1384" s="9"/>
      <c r="Q1384" s="8"/>
      <c r="R1384" s="8"/>
      <c r="S1384" s="10"/>
      <c r="T1384" s="10"/>
      <c r="U1384" s="10"/>
      <c r="V1384" s="10"/>
      <c r="W1384" s="10"/>
      <c r="X1384" s="10"/>
      <c r="Y1384" s="10"/>
      <c r="Z1384" s="10"/>
      <c r="AA1384" s="10"/>
      <c r="AB1384" s="10"/>
      <c r="AC1384" s="10"/>
      <c r="AD1384" s="10"/>
      <c r="AE1384" s="10"/>
      <c r="AF1384" s="10"/>
      <c r="AG1384" s="10"/>
      <c r="AH1384" s="10"/>
      <c r="AI1384" s="10"/>
      <c r="AJ1384" s="10"/>
      <c r="AK1384" s="10"/>
      <c r="AL1384" s="10"/>
      <c r="AM1384" s="10"/>
      <c r="AN1384" s="10"/>
      <c r="AO1384" s="10"/>
    </row>
    <row r="1385" s="1" customFormat="true" ht="24.95" hidden="false" customHeight="true" outlineLevel="0" collapsed="false">
      <c r="B1385" s="2"/>
      <c r="C1385" s="3"/>
      <c r="D1385" s="4"/>
      <c r="E1385" s="5"/>
      <c r="F1385" s="6"/>
      <c r="G1385" s="6"/>
      <c r="H1385" s="6"/>
      <c r="I1385" s="7"/>
      <c r="J1385" s="7"/>
      <c r="K1385" s="5"/>
      <c r="L1385" s="8"/>
      <c r="M1385" s="8"/>
      <c r="N1385" s="8"/>
      <c r="O1385" s="9"/>
      <c r="P1385" s="9"/>
      <c r="Q1385" s="8"/>
      <c r="R1385" s="8"/>
      <c r="S1385" s="10"/>
      <c r="T1385" s="10"/>
      <c r="U1385" s="10"/>
      <c r="V1385" s="10"/>
      <c r="W1385" s="10"/>
      <c r="X1385" s="10"/>
      <c r="Y1385" s="10"/>
      <c r="Z1385" s="10"/>
      <c r="AA1385" s="10"/>
      <c r="AB1385" s="10"/>
      <c r="AC1385" s="10"/>
      <c r="AD1385" s="10"/>
      <c r="AE1385" s="10"/>
      <c r="AF1385" s="10"/>
      <c r="AG1385" s="10"/>
      <c r="AH1385" s="10"/>
      <c r="AI1385" s="10"/>
      <c r="AJ1385" s="10"/>
      <c r="AK1385" s="10"/>
      <c r="AL1385" s="10"/>
      <c r="AM1385" s="10"/>
      <c r="AN1385" s="10"/>
      <c r="AO1385" s="10"/>
    </row>
    <row r="1386" s="1" customFormat="true" ht="30" hidden="false" customHeight="true" outlineLevel="0" collapsed="false">
      <c r="B1386" s="2"/>
      <c r="C1386" s="3"/>
      <c r="D1386" s="4"/>
      <c r="E1386" s="5"/>
      <c r="F1386" s="6"/>
      <c r="G1386" s="6"/>
      <c r="H1386" s="6"/>
      <c r="I1386" s="7"/>
      <c r="J1386" s="7"/>
      <c r="K1386" s="5"/>
      <c r="L1386" s="8"/>
      <c r="M1386" s="8"/>
      <c r="N1386" s="8"/>
      <c r="O1386" s="9"/>
      <c r="P1386" s="9"/>
      <c r="Q1386" s="8"/>
      <c r="R1386" s="8"/>
      <c r="S1386" s="10"/>
      <c r="T1386" s="10"/>
      <c r="U1386" s="10"/>
      <c r="V1386" s="10"/>
      <c r="W1386" s="10"/>
      <c r="X1386" s="10"/>
      <c r="Y1386" s="10"/>
      <c r="Z1386" s="10"/>
      <c r="AA1386" s="10"/>
      <c r="AB1386" s="10"/>
      <c r="AC1386" s="10"/>
      <c r="AD1386" s="10"/>
      <c r="AE1386" s="10"/>
      <c r="AF1386" s="10"/>
      <c r="AG1386" s="10"/>
      <c r="AH1386" s="10"/>
      <c r="AI1386" s="10"/>
      <c r="AJ1386" s="10"/>
      <c r="AK1386" s="10"/>
      <c r="AL1386" s="10"/>
      <c r="AM1386" s="10"/>
      <c r="AN1386" s="10"/>
      <c r="AO1386" s="10"/>
    </row>
    <row r="1387" s="1" customFormat="true" ht="60" hidden="false" customHeight="true" outlineLevel="0" collapsed="false">
      <c r="B1387" s="2"/>
      <c r="C1387" s="3"/>
      <c r="D1387" s="4"/>
      <c r="E1387" s="5"/>
      <c r="F1387" s="6"/>
      <c r="G1387" s="6"/>
      <c r="H1387" s="6"/>
      <c r="I1387" s="7"/>
      <c r="J1387" s="7"/>
      <c r="K1387" s="5"/>
      <c r="L1387" s="8"/>
      <c r="M1387" s="8"/>
      <c r="N1387" s="8"/>
      <c r="O1387" s="9"/>
      <c r="P1387" s="9"/>
      <c r="Q1387" s="8"/>
      <c r="R1387" s="8"/>
      <c r="S1387" s="10"/>
      <c r="T1387" s="10"/>
      <c r="U1387" s="10"/>
      <c r="V1387" s="10"/>
      <c r="W1387" s="10"/>
      <c r="X1387" s="10"/>
      <c r="Y1387" s="10"/>
      <c r="Z1387" s="10"/>
      <c r="AA1387" s="10"/>
      <c r="AB1387" s="10"/>
      <c r="AC1387" s="10"/>
      <c r="AD1387" s="10"/>
      <c r="AE1387" s="10"/>
      <c r="AF1387" s="10"/>
      <c r="AG1387" s="10"/>
      <c r="AH1387" s="10"/>
      <c r="AI1387" s="10"/>
      <c r="AJ1387" s="10"/>
      <c r="AK1387" s="10"/>
      <c r="AL1387" s="10"/>
      <c r="AM1387" s="10"/>
      <c r="AN1387" s="10"/>
      <c r="AO1387" s="10"/>
    </row>
    <row r="1388" s="1" customFormat="true" ht="24.95" hidden="false" customHeight="true" outlineLevel="0" collapsed="false">
      <c r="B1388" s="2"/>
      <c r="C1388" s="3"/>
      <c r="D1388" s="4"/>
      <c r="E1388" s="5"/>
      <c r="F1388" s="6"/>
      <c r="G1388" s="6"/>
      <c r="H1388" s="6"/>
      <c r="I1388" s="7"/>
      <c r="J1388" s="7"/>
      <c r="K1388" s="5"/>
      <c r="L1388" s="8"/>
      <c r="M1388" s="8"/>
      <c r="N1388" s="8"/>
      <c r="O1388" s="9"/>
      <c r="P1388" s="9"/>
      <c r="Q1388" s="8"/>
      <c r="R1388" s="8"/>
      <c r="S1388" s="10"/>
      <c r="T1388" s="10"/>
      <c r="U1388" s="10"/>
      <c r="V1388" s="10"/>
      <c r="W1388" s="10"/>
      <c r="X1388" s="10"/>
      <c r="Y1388" s="10"/>
      <c r="Z1388" s="10"/>
      <c r="AA1388" s="10"/>
      <c r="AB1388" s="10"/>
      <c r="AC1388" s="10"/>
      <c r="AD1388" s="10"/>
      <c r="AE1388" s="10"/>
      <c r="AF1388" s="10"/>
      <c r="AG1388" s="10"/>
      <c r="AH1388" s="10"/>
      <c r="AI1388" s="10"/>
      <c r="AJ1388" s="10"/>
      <c r="AK1388" s="10"/>
      <c r="AL1388" s="10"/>
      <c r="AM1388" s="10"/>
      <c r="AN1388" s="10"/>
      <c r="AO1388" s="10"/>
    </row>
    <row r="1389" s="1" customFormat="true" ht="24.95" hidden="false" customHeight="true" outlineLevel="0" collapsed="false">
      <c r="B1389" s="2"/>
      <c r="C1389" s="3"/>
      <c r="D1389" s="4"/>
      <c r="E1389" s="5"/>
      <c r="F1389" s="6"/>
      <c r="G1389" s="6"/>
      <c r="H1389" s="6"/>
      <c r="I1389" s="7"/>
      <c r="J1389" s="7"/>
      <c r="K1389" s="5"/>
      <c r="L1389" s="8"/>
      <c r="M1389" s="8"/>
      <c r="N1389" s="8"/>
      <c r="O1389" s="9"/>
      <c r="P1389" s="9"/>
      <c r="Q1389" s="8"/>
      <c r="R1389" s="8"/>
      <c r="S1389" s="10"/>
      <c r="T1389" s="10"/>
      <c r="U1389" s="10"/>
      <c r="V1389" s="10"/>
      <c r="W1389" s="10"/>
      <c r="X1389" s="10"/>
      <c r="Y1389" s="10"/>
      <c r="Z1389" s="10"/>
      <c r="AA1389" s="10"/>
      <c r="AB1389" s="10"/>
      <c r="AC1389" s="10"/>
      <c r="AD1389" s="10"/>
      <c r="AE1389" s="10"/>
      <c r="AF1389" s="10"/>
      <c r="AG1389" s="10"/>
      <c r="AH1389" s="10"/>
      <c r="AI1389" s="10"/>
      <c r="AJ1389" s="10"/>
      <c r="AK1389" s="10"/>
      <c r="AL1389" s="10"/>
      <c r="AM1389" s="10"/>
      <c r="AN1389" s="10"/>
      <c r="AO1389" s="10"/>
    </row>
    <row r="1390" s="1" customFormat="true" ht="24.95" hidden="false" customHeight="true" outlineLevel="0" collapsed="false">
      <c r="B1390" s="2"/>
      <c r="C1390" s="3"/>
      <c r="D1390" s="4"/>
      <c r="E1390" s="5"/>
      <c r="F1390" s="6"/>
      <c r="G1390" s="6"/>
      <c r="H1390" s="6"/>
      <c r="I1390" s="7"/>
      <c r="J1390" s="7"/>
      <c r="K1390" s="5"/>
      <c r="L1390" s="8"/>
      <c r="M1390" s="8"/>
      <c r="N1390" s="8"/>
      <c r="O1390" s="9"/>
      <c r="P1390" s="9"/>
      <c r="Q1390" s="8"/>
      <c r="R1390" s="8"/>
      <c r="S1390" s="10"/>
      <c r="T1390" s="10"/>
      <c r="U1390" s="10"/>
      <c r="V1390" s="10"/>
      <c r="W1390" s="10"/>
      <c r="X1390" s="10"/>
      <c r="Y1390" s="10"/>
      <c r="Z1390" s="10"/>
      <c r="AA1390" s="10"/>
      <c r="AB1390" s="10"/>
      <c r="AC1390" s="10"/>
      <c r="AD1390" s="10"/>
      <c r="AE1390" s="10"/>
      <c r="AF1390" s="10"/>
      <c r="AG1390" s="10"/>
      <c r="AH1390" s="10"/>
      <c r="AI1390" s="10"/>
      <c r="AJ1390" s="10"/>
      <c r="AK1390" s="10"/>
      <c r="AL1390" s="10"/>
      <c r="AM1390" s="10"/>
      <c r="AN1390" s="10"/>
      <c r="AO1390" s="10"/>
    </row>
    <row r="1391" s="1" customFormat="true" ht="24.95" hidden="false" customHeight="true" outlineLevel="0" collapsed="false">
      <c r="B1391" s="2"/>
      <c r="C1391" s="3"/>
      <c r="D1391" s="4"/>
      <c r="E1391" s="5"/>
      <c r="F1391" s="6"/>
      <c r="G1391" s="6"/>
      <c r="H1391" s="6"/>
      <c r="I1391" s="7"/>
      <c r="J1391" s="7"/>
      <c r="K1391" s="5"/>
      <c r="L1391" s="8"/>
      <c r="M1391" s="8"/>
      <c r="N1391" s="8"/>
      <c r="O1391" s="9"/>
      <c r="P1391" s="9"/>
      <c r="Q1391" s="8"/>
      <c r="R1391" s="8"/>
      <c r="S1391" s="10"/>
      <c r="T1391" s="10"/>
      <c r="U1391" s="10"/>
      <c r="V1391" s="10"/>
      <c r="W1391" s="10"/>
      <c r="X1391" s="10"/>
      <c r="Y1391" s="10"/>
      <c r="Z1391" s="10"/>
      <c r="AA1391" s="10"/>
      <c r="AB1391" s="10"/>
      <c r="AC1391" s="10"/>
      <c r="AD1391" s="10"/>
      <c r="AE1391" s="10"/>
      <c r="AF1391" s="10"/>
      <c r="AG1391" s="10"/>
      <c r="AH1391" s="10"/>
      <c r="AI1391" s="10"/>
      <c r="AJ1391" s="10"/>
      <c r="AK1391" s="10"/>
      <c r="AL1391" s="10"/>
      <c r="AM1391" s="10"/>
      <c r="AN1391" s="10"/>
      <c r="AO1391" s="10"/>
    </row>
    <row r="1392" s="1" customFormat="true" ht="24.95" hidden="false" customHeight="true" outlineLevel="0" collapsed="false">
      <c r="B1392" s="2"/>
      <c r="C1392" s="3"/>
      <c r="D1392" s="4"/>
      <c r="E1392" s="5"/>
      <c r="F1392" s="6"/>
      <c r="G1392" s="6"/>
      <c r="H1392" s="6"/>
      <c r="I1392" s="7"/>
      <c r="J1392" s="7"/>
      <c r="K1392" s="5"/>
      <c r="L1392" s="8"/>
      <c r="M1392" s="8"/>
      <c r="N1392" s="8"/>
      <c r="O1392" s="9"/>
      <c r="P1392" s="9"/>
      <c r="Q1392" s="8"/>
      <c r="R1392" s="8"/>
      <c r="S1392" s="10"/>
      <c r="T1392" s="10"/>
      <c r="U1392" s="10"/>
      <c r="V1392" s="10"/>
      <c r="W1392" s="10"/>
      <c r="X1392" s="10"/>
      <c r="Y1392" s="10"/>
      <c r="Z1392" s="10"/>
      <c r="AA1392" s="10"/>
      <c r="AB1392" s="10"/>
      <c r="AC1392" s="10"/>
      <c r="AD1392" s="10"/>
      <c r="AE1392" s="10"/>
      <c r="AF1392" s="10"/>
      <c r="AG1392" s="10"/>
      <c r="AH1392" s="10"/>
      <c r="AI1392" s="10"/>
      <c r="AJ1392" s="10"/>
      <c r="AK1392" s="10"/>
      <c r="AL1392" s="10"/>
      <c r="AM1392" s="10"/>
      <c r="AN1392" s="10"/>
      <c r="AO1392" s="10"/>
    </row>
    <row r="1393" s="1" customFormat="true" ht="24.95" hidden="false" customHeight="true" outlineLevel="0" collapsed="false">
      <c r="B1393" s="2"/>
      <c r="C1393" s="3"/>
      <c r="D1393" s="4"/>
      <c r="E1393" s="5"/>
      <c r="F1393" s="6"/>
      <c r="G1393" s="6"/>
      <c r="H1393" s="6"/>
      <c r="I1393" s="7"/>
      <c r="J1393" s="7"/>
      <c r="K1393" s="5"/>
      <c r="L1393" s="8"/>
      <c r="M1393" s="8"/>
      <c r="N1393" s="8"/>
      <c r="O1393" s="9"/>
      <c r="P1393" s="9"/>
      <c r="Q1393" s="8"/>
      <c r="R1393" s="8"/>
      <c r="S1393" s="10"/>
      <c r="T1393" s="10"/>
      <c r="U1393" s="10"/>
      <c r="V1393" s="10"/>
      <c r="W1393" s="10"/>
      <c r="X1393" s="10"/>
      <c r="Y1393" s="10"/>
      <c r="Z1393" s="10"/>
      <c r="AA1393" s="10"/>
      <c r="AB1393" s="10"/>
      <c r="AC1393" s="10"/>
      <c r="AD1393" s="10"/>
      <c r="AE1393" s="10"/>
      <c r="AF1393" s="10"/>
      <c r="AG1393" s="10"/>
      <c r="AH1393" s="10"/>
      <c r="AI1393" s="10"/>
      <c r="AJ1393" s="10"/>
      <c r="AK1393" s="10"/>
      <c r="AL1393" s="10"/>
      <c r="AM1393" s="10"/>
      <c r="AN1393" s="10"/>
      <c r="AO1393" s="10"/>
    </row>
    <row r="1400" s="1" customFormat="true" ht="45" hidden="false" customHeight="true" outlineLevel="0" collapsed="false">
      <c r="B1400" s="2"/>
      <c r="C1400" s="3"/>
      <c r="D1400" s="4"/>
      <c r="E1400" s="5"/>
      <c r="F1400" s="6"/>
      <c r="G1400" s="6"/>
      <c r="H1400" s="6"/>
      <c r="I1400" s="7"/>
      <c r="J1400" s="7"/>
      <c r="K1400" s="5"/>
      <c r="L1400" s="8"/>
      <c r="M1400" s="8"/>
      <c r="N1400" s="8"/>
      <c r="O1400" s="9"/>
      <c r="P1400" s="9"/>
      <c r="Q1400" s="8"/>
      <c r="R1400" s="8"/>
      <c r="S1400" s="10"/>
      <c r="T1400" s="10"/>
      <c r="U1400" s="10"/>
      <c r="V1400" s="10"/>
      <c r="W1400" s="10"/>
      <c r="X1400" s="10"/>
      <c r="Y1400" s="10"/>
      <c r="Z1400" s="10"/>
      <c r="AA1400" s="10"/>
      <c r="AB1400" s="10"/>
      <c r="AC1400" s="10"/>
      <c r="AD1400" s="10"/>
      <c r="AE1400" s="10"/>
      <c r="AF1400" s="10"/>
      <c r="AG1400" s="10"/>
      <c r="AH1400" s="10"/>
      <c r="AI1400" s="10"/>
      <c r="AJ1400" s="10"/>
      <c r="AK1400" s="10"/>
      <c r="AL1400" s="10"/>
      <c r="AM1400" s="10"/>
      <c r="AN1400" s="10"/>
      <c r="AO1400" s="10"/>
    </row>
  </sheetData>
  <autoFilter ref="A1:A73"/>
  <mergeCells count="29">
    <mergeCell ref="A1:R1"/>
    <mergeCell ref="A2:R2"/>
    <mergeCell ref="A3:R3"/>
    <mergeCell ref="A4:A5"/>
    <mergeCell ref="B4:B5"/>
    <mergeCell ref="C4:C5"/>
    <mergeCell ref="D4:H4"/>
    <mergeCell ref="K4:N4"/>
    <mergeCell ref="O4:R4"/>
    <mergeCell ref="A6:D6"/>
    <mergeCell ref="A7:D7"/>
    <mergeCell ref="A8:C8"/>
    <mergeCell ref="A22:C22"/>
    <mergeCell ref="A25:C25"/>
    <mergeCell ref="A28:C28"/>
    <mergeCell ref="A29:C29"/>
    <mergeCell ref="A30:D30"/>
    <mergeCell ref="A32:C32"/>
    <mergeCell ref="A46:C46"/>
    <mergeCell ref="A47:C47"/>
    <mergeCell ref="A55:C55"/>
    <mergeCell ref="A62:C62"/>
    <mergeCell ref="A65:C65"/>
    <mergeCell ref="A66:C66"/>
    <mergeCell ref="A67:D67"/>
    <mergeCell ref="B69:R69"/>
    <mergeCell ref="A71:C71"/>
    <mergeCell ref="A73:C73"/>
    <mergeCell ref="K691:M691"/>
  </mergeCells>
  <printOptions headings="false" gridLines="false" gridLinesSet="true" horizontalCentered="true" verticalCentered="false"/>
  <pageMargins left="0.196527777777778" right="0.196527777777778" top="0.0625" bottom="0.03125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AD1367"/>
  <sheetViews>
    <sheetView showFormulas="false" showGridLines="true" showRowColHeaders="true" showZeros="true" rightToLeft="false" tabSelected="false" showOutlineSymbols="true" defaultGridColor="true" view="pageBreakPreview" topLeftCell="A57" colorId="64" zoomScale="100" zoomScaleNormal="100" zoomScalePageLayoutView="100" workbookViewId="0">
      <selection pane="topLeft" activeCell="G86" activeCellId="0" sqref="G86"/>
    </sheetView>
  </sheetViews>
  <sheetFormatPr defaultRowHeight="20.1" zeroHeight="false" outlineLevelRow="0" outlineLevelCol="1"/>
  <cols>
    <col collapsed="false" customWidth="true" hidden="false" outlineLevel="0" max="1" min="1" style="1" width="30.28"/>
    <col collapsed="false" customWidth="true" hidden="false" outlineLevel="0" max="2" min="2" style="2" width="6.67"/>
    <col collapsed="false" customWidth="true" hidden="false" outlineLevel="0" max="3" min="3" style="3" width="6.23"/>
    <col collapsed="false" customWidth="true" hidden="false" outlineLevel="0" max="4" min="4" style="4" width="7.92"/>
    <col collapsed="false" customWidth="true" hidden="false" outlineLevel="0" max="5" min="5" style="5" width="6.81"/>
    <col collapsed="false" customWidth="true" hidden="false" outlineLevel="0" max="6" min="6" style="6" width="6.23"/>
    <col collapsed="false" customWidth="true" hidden="false" outlineLevel="0" max="7" min="7" style="6" width="7.64"/>
    <col collapsed="false" customWidth="true" hidden="false" outlineLevel="0" max="8" min="8" style="6" width="8.19"/>
    <col collapsed="false" customWidth="true" hidden="false" outlineLevel="1" max="9" min="9" style="7" width="8.21"/>
    <col collapsed="false" customWidth="true" hidden="false" outlineLevel="1" max="10" min="10" style="7" width="7.64"/>
    <col collapsed="false" customWidth="true" hidden="false" outlineLevel="0" max="11" min="11" style="5" width="6.39"/>
    <col collapsed="false" customWidth="true" hidden="false" outlineLevel="0" max="12" min="12" style="8" width="6.23"/>
    <col collapsed="false" customWidth="true" hidden="false" outlineLevel="0" max="13" min="13" style="8" width="5.96"/>
    <col collapsed="false" customWidth="true" hidden="false" outlineLevel="0" max="14" min="14" style="8" width="7.22"/>
    <col collapsed="false" customWidth="true" hidden="false" outlineLevel="0" max="15" min="15" style="9" width="5.42"/>
    <col collapsed="false" customWidth="true" hidden="false" outlineLevel="0" max="16" min="16" style="9" width="6.67"/>
    <col collapsed="false" customWidth="true" hidden="false" outlineLevel="0" max="17" min="17" style="8" width="5.42"/>
    <col collapsed="false" customWidth="true" hidden="false" outlineLevel="0" max="18" min="18" style="8" width="6.64"/>
    <col collapsed="false" customWidth="true" hidden="false" outlineLevel="0" max="257" min="19" style="10" width="9.07"/>
    <col collapsed="false" customWidth="true" hidden="false" outlineLevel="0" max="1025" min="258" style="0" width="9.07"/>
  </cols>
  <sheetData>
    <row r="1" customFormat="false" ht="26.1" hidden="false" customHeight="true" outlineLevel="0" collapsed="false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</row>
    <row r="2" customFormat="false" ht="26.1" hidden="false" customHeight="true" outlineLevel="0" collapsed="false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</row>
    <row r="3" customFormat="false" ht="12.8" hidden="false" customHeight="true" outlineLevel="0" collapsed="false">
      <c r="A3" s="12" t="s">
        <v>180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</row>
    <row r="4" customFormat="false" ht="12.8" hidden="false" customHeight="true" outlineLevel="0" collapsed="false">
      <c r="A4" s="13" t="s">
        <v>3</v>
      </c>
      <c r="B4" s="14" t="s">
        <v>4</v>
      </c>
      <c r="C4" s="14" t="s">
        <v>5</v>
      </c>
      <c r="D4" s="14" t="s">
        <v>6</v>
      </c>
      <c r="E4" s="14"/>
      <c r="F4" s="14"/>
      <c r="G4" s="14"/>
      <c r="H4" s="14"/>
      <c r="I4" s="15"/>
      <c r="J4" s="15"/>
      <c r="K4" s="16" t="s">
        <v>7</v>
      </c>
      <c r="L4" s="16"/>
      <c r="M4" s="16"/>
      <c r="N4" s="16"/>
      <c r="O4" s="16" t="s">
        <v>8</v>
      </c>
      <c r="P4" s="16"/>
      <c r="Q4" s="16"/>
      <c r="R4" s="16"/>
    </row>
    <row r="5" customFormat="false" ht="26.1" hidden="false" customHeight="true" outlineLevel="0" collapsed="false">
      <c r="A5" s="13"/>
      <c r="B5" s="14"/>
      <c r="C5" s="14"/>
      <c r="D5" s="14" t="s">
        <v>9</v>
      </c>
      <c r="E5" s="17" t="s">
        <v>10</v>
      </c>
      <c r="F5" s="17" t="s">
        <v>11</v>
      </c>
      <c r="G5" s="17" t="s">
        <v>12</v>
      </c>
      <c r="H5" s="18" t="s">
        <v>13</v>
      </c>
      <c r="I5" s="19" t="s">
        <v>14</v>
      </c>
      <c r="J5" s="19" t="s">
        <v>15</v>
      </c>
      <c r="K5" s="20" t="s">
        <v>16</v>
      </c>
      <c r="L5" s="21" t="s">
        <v>17</v>
      </c>
      <c r="M5" s="21" t="s">
        <v>18</v>
      </c>
      <c r="N5" s="21" t="s">
        <v>19</v>
      </c>
      <c r="O5" s="21" t="s">
        <v>20</v>
      </c>
      <c r="P5" s="21" t="s">
        <v>21</v>
      </c>
      <c r="Q5" s="21" t="s">
        <v>22</v>
      </c>
      <c r="R5" s="20" t="s">
        <v>23</v>
      </c>
    </row>
    <row r="6" customFormat="false" ht="26.1" hidden="false" customHeight="true" outlineLevel="0" collapsed="false">
      <c r="A6" s="22" t="s">
        <v>24</v>
      </c>
      <c r="B6" s="22"/>
      <c r="C6" s="22"/>
      <c r="D6" s="22"/>
      <c r="E6" s="23" t="n">
        <f aca="false">E7+E15+E18+E22+E23</f>
        <v>18.7982</v>
      </c>
      <c r="F6" s="23" t="n">
        <f aca="false">F7+F15+F18+F22+F23</f>
        <v>12.3916</v>
      </c>
      <c r="G6" s="23" t="n">
        <f aca="false">G7+G15+G18+G22+G23</f>
        <v>111.87605</v>
      </c>
      <c r="H6" s="24" t="n">
        <f aca="false">E6*4+F6*9+G6*4</f>
        <v>634.2214</v>
      </c>
      <c r="I6" s="19" t="s">
        <v>25</v>
      </c>
      <c r="J6" s="29" t="n">
        <f aca="false">J7+J24+J70</f>
        <v>0</v>
      </c>
      <c r="K6" s="19" t="n">
        <f aca="false">K8+K15+K18+K22+K23</f>
        <v>1.16</v>
      </c>
      <c r="L6" s="19" t="n">
        <f aca="false">L8+L15+L18+L22+L23</f>
        <v>0.233333333333333</v>
      </c>
      <c r="M6" s="19" t="n">
        <f aca="false">M8+M15+M18+M22+M23</f>
        <v>83.25</v>
      </c>
      <c r="N6" s="19" t="n">
        <f aca="false">N8+N15+N18+N22+N23</f>
        <v>1.29</v>
      </c>
      <c r="O6" s="19" t="n">
        <f aca="false">O8+O15+O18+O22+O23</f>
        <v>406.43</v>
      </c>
      <c r="P6" s="19" t="n">
        <f aca="false">P8+P15+P18+P22+P23</f>
        <v>410.7</v>
      </c>
      <c r="Q6" s="19" t="n">
        <f aca="false">Q8+Q15+Q18+Q22+Q23</f>
        <v>86.37</v>
      </c>
      <c r="R6" s="19" t="n">
        <f aca="false">R8+R15+R18+R22+R23</f>
        <v>2.64</v>
      </c>
    </row>
    <row r="7" customFormat="false" ht="19.5" hidden="false" customHeight="true" outlineLevel="0" collapsed="false">
      <c r="A7" s="333"/>
      <c r="B7" s="334"/>
      <c r="C7" s="334"/>
      <c r="D7" s="335"/>
      <c r="E7" s="143" t="n">
        <f aca="false">E8-(E8*6/100)</f>
        <v>5.9972</v>
      </c>
      <c r="F7" s="143" t="n">
        <f aca="false">F8-(F8*12/100)</f>
        <v>8.1796</v>
      </c>
      <c r="G7" s="143" t="n">
        <f aca="false">G8-(G8*9/100)</f>
        <v>25.10235</v>
      </c>
      <c r="H7" s="72" t="n">
        <f aca="false">E7*4+F7*9+G7*4</f>
        <v>198.0146</v>
      </c>
      <c r="I7" s="76"/>
      <c r="J7" s="336" t="n">
        <f aca="false">J8+J15+J18+J22+J23</f>
        <v>0</v>
      </c>
      <c r="K7" s="76"/>
      <c r="L7" s="76"/>
      <c r="M7" s="76"/>
      <c r="N7" s="76"/>
      <c r="O7" s="76"/>
      <c r="P7" s="76"/>
      <c r="Q7" s="76"/>
      <c r="R7" s="76"/>
    </row>
    <row r="8" customFormat="false" ht="26.1" hidden="false" customHeight="true" outlineLevel="0" collapsed="false">
      <c r="A8" s="77" t="s">
        <v>181</v>
      </c>
      <c r="B8" s="77"/>
      <c r="C8" s="77"/>
      <c r="D8" s="31" t="s">
        <v>84</v>
      </c>
      <c r="E8" s="32" t="n">
        <f aca="false">E9+E10+E11+E12+E14</f>
        <v>6.38</v>
      </c>
      <c r="F8" s="32" t="n">
        <f aca="false">F9+F10+F11+F12+F14</f>
        <v>9.295</v>
      </c>
      <c r="G8" s="32" t="n">
        <f aca="false">G9+G10+G11+G12+G14</f>
        <v>27.585</v>
      </c>
      <c r="H8" s="33" t="n">
        <f aca="false">E8*4+F8*9+G8*4</f>
        <v>219.515</v>
      </c>
      <c r="I8" s="41"/>
      <c r="J8" s="34" t="n">
        <f aca="false">SUM(J9:J14)</f>
        <v>0</v>
      </c>
      <c r="K8" s="34" t="n">
        <v>0.54</v>
      </c>
      <c r="L8" s="34" t="n">
        <v>0.15</v>
      </c>
      <c r="M8" s="34" t="n">
        <v>40.38</v>
      </c>
      <c r="N8" s="34" t="n">
        <v>0.55</v>
      </c>
      <c r="O8" s="34" t="n">
        <v>137.56</v>
      </c>
      <c r="P8" s="34" t="n">
        <v>181.09</v>
      </c>
      <c r="Q8" s="34" t="n">
        <v>51.05</v>
      </c>
      <c r="R8" s="34" t="n">
        <v>1.19</v>
      </c>
    </row>
    <row r="9" customFormat="false" ht="18" hidden="false" customHeight="true" outlineLevel="0" collapsed="false">
      <c r="A9" s="36" t="s">
        <v>182</v>
      </c>
      <c r="B9" s="44" t="n">
        <v>35</v>
      </c>
      <c r="C9" s="44" t="n">
        <v>35</v>
      </c>
      <c r="D9" s="337"/>
      <c r="E9" s="244" t="n">
        <f aca="false">11*C9/100</f>
        <v>3.85</v>
      </c>
      <c r="F9" s="244" t="n">
        <f aca="false">6.2*C9/100</f>
        <v>2.17</v>
      </c>
      <c r="G9" s="244" t="n">
        <f aca="false">51*C9/100</f>
        <v>17.85</v>
      </c>
      <c r="H9" s="33"/>
      <c r="I9" s="27" t="n">
        <v>0</v>
      </c>
      <c r="J9" s="246" t="n">
        <f aca="false">B9*I9/1000</f>
        <v>0</v>
      </c>
      <c r="K9" s="41"/>
      <c r="L9" s="41"/>
      <c r="M9" s="41"/>
      <c r="N9" s="41"/>
      <c r="O9" s="41"/>
      <c r="P9" s="41"/>
      <c r="Q9" s="41"/>
      <c r="R9" s="41"/>
    </row>
    <row r="10" customFormat="false" ht="18.75" hidden="false" customHeight="true" outlineLevel="0" collapsed="false">
      <c r="A10" s="36" t="s">
        <v>30</v>
      </c>
      <c r="B10" s="44" t="n">
        <v>100</v>
      </c>
      <c r="C10" s="44" t="n">
        <v>100</v>
      </c>
      <c r="D10" s="337"/>
      <c r="E10" s="45" t="n">
        <f aca="false">2.5*C10/100</f>
        <v>2.5</v>
      </c>
      <c r="F10" s="45" t="n">
        <f aca="false">3*C10/100</f>
        <v>3</v>
      </c>
      <c r="G10" s="45" t="n">
        <f aca="false">4.7*C10/100</f>
        <v>4.7</v>
      </c>
      <c r="H10" s="66"/>
      <c r="I10" s="246" t="n">
        <v>0</v>
      </c>
      <c r="J10" s="246" t="n">
        <f aca="false">B10*I10/1000</f>
        <v>0</v>
      </c>
      <c r="K10" s="41"/>
      <c r="L10" s="41"/>
      <c r="M10" s="41"/>
      <c r="N10" s="41"/>
      <c r="O10" s="41"/>
      <c r="P10" s="41"/>
      <c r="Q10" s="41"/>
      <c r="R10" s="41"/>
    </row>
    <row r="11" customFormat="false" ht="16.5" hidden="false" customHeight="true" outlineLevel="0" collapsed="false">
      <c r="A11" s="36" t="s">
        <v>31</v>
      </c>
      <c r="B11" s="37" t="n">
        <v>5</v>
      </c>
      <c r="C11" s="37" t="n">
        <v>5</v>
      </c>
      <c r="D11" s="31"/>
      <c r="E11" s="45" t="n">
        <v>0</v>
      </c>
      <c r="F11" s="45" t="n">
        <v>0</v>
      </c>
      <c r="G11" s="45" t="n">
        <f aca="false">99.8*C11/100</f>
        <v>4.99</v>
      </c>
      <c r="H11" s="33"/>
      <c r="I11" s="41" t="n">
        <v>0</v>
      </c>
      <c r="J11" s="41" t="n">
        <f aca="false">I11*B11/1000</f>
        <v>0</v>
      </c>
      <c r="K11" s="21"/>
      <c r="L11" s="43"/>
      <c r="M11" s="43"/>
      <c r="N11" s="43"/>
      <c r="O11" s="43"/>
      <c r="P11" s="43"/>
      <c r="Q11" s="43"/>
      <c r="R11" s="43"/>
    </row>
    <row r="12" customFormat="false" ht="19.5" hidden="false" customHeight="true" outlineLevel="0" collapsed="false">
      <c r="A12" s="48" t="s">
        <v>32</v>
      </c>
      <c r="B12" s="49" t="n">
        <v>1</v>
      </c>
      <c r="C12" s="49" t="n">
        <v>1</v>
      </c>
      <c r="D12" s="38"/>
      <c r="E12" s="17" t="n">
        <v>0</v>
      </c>
      <c r="F12" s="17" t="n">
        <v>0</v>
      </c>
      <c r="G12" s="17" t="n">
        <v>0</v>
      </c>
      <c r="H12" s="18"/>
      <c r="I12" s="41" t="n">
        <v>0</v>
      </c>
      <c r="J12" s="41" t="n">
        <f aca="false">I12*B12/1000</f>
        <v>0</v>
      </c>
      <c r="K12" s="20"/>
      <c r="L12" s="42"/>
      <c r="M12" s="42"/>
      <c r="N12" s="42"/>
      <c r="O12" s="43"/>
      <c r="P12" s="43"/>
      <c r="Q12" s="42"/>
      <c r="R12" s="42"/>
    </row>
    <row r="13" customFormat="false" ht="19.5" hidden="false" customHeight="true" outlineLevel="0" collapsed="false">
      <c r="A13" s="48" t="s">
        <v>29</v>
      </c>
      <c r="B13" s="49" t="n">
        <v>50</v>
      </c>
      <c r="C13" s="49" t="n">
        <v>50</v>
      </c>
      <c r="D13" s="38"/>
      <c r="E13" s="17"/>
      <c r="F13" s="17"/>
      <c r="G13" s="17"/>
      <c r="H13" s="18"/>
      <c r="I13" s="41"/>
      <c r="J13" s="41"/>
      <c r="K13" s="20"/>
      <c r="L13" s="42"/>
      <c r="M13" s="42"/>
      <c r="N13" s="42"/>
      <c r="O13" s="43"/>
      <c r="P13" s="43"/>
      <c r="Q13" s="42"/>
      <c r="R13" s="42"/>
    </row>
    <row r="14" customFormat="false" ht="26.1" hidden="false" customHeight="true" outlineLevel="0" collapsed="false">
      <c r="A14" s="50" t="s">
        <v>33</v>
      </c>
      <c r="B14" s="37" t="n">
        <v>5</v>
      </c>
      <c r="C14" s="37" t="n">
        <v>5</v>
      </c>
      <c r="D14" s="31"/>
      <c r="E14" s="45" t="n">
        <f aca="false">0.6*C14/100</f>
        <v>0.03</v>
      </c>
      <c r="F14" s="45" t="n">
        <f aca="false">82.5*C14/100</f>
        <v>4.125</v>
      </c>
      <c r="G14" s="45" t="n">
        <f aca="false">0.9*C14/100</f>
        <v>0.045</v>
      </c>
      <c r="H14" s="33"/>
      <c r="I14" s="41" t="n">
        <v>0</v>
      </c>
      <c r="J14" s="41" t="n">
        <f aca="false">B14*I14/1000</f>
        <v>0</v>
      </c>
      <c r="K14" s="21"/>
      <c r="L14" s="42"/>
      <c r="M14" s="42"/>
      <c r="N14" s="42"/>
      <c r="O14" s="43"/>
      <c r="P14" s="43"/>
      <c r="Q14" s="42"/>
      <c r="R14" s="42"/>
    </row>
    <row r="15" s="58" customFormat="true" ht="30.75" hidden="false" customHeight="true" outlineLevel="0" collapsed="false">
      <c r="A15" s="247" t="s">
        <v>183</v>
      </c>
      <c r="B15" s="247"/>
      <c r="C15" s="247"/>
      <c r="D15" s="248" t="s">
        <v>184</v>
      </c>
      <c r="E15" s="32" t="n">
        <f aca="false">E16+E17</f>
        <v>5.736</v>
      </c>
      <c r="F15" s="32" t="n">
        <f aca="false">F16+F17</f>
        <v>0.392</v>
      </c>
      <c r="G15" s="32" t="n">
        <f aca="false">G16+G17</f>
        <v>41.048</v>
      </c>
      <c r="H15" s="53" t="n">
        <f aca="false">E15*4+F15*9+G15*4</f>
        <v>190.664</v>
      </c>
      <c r="I15" s="41"/>
      <c r="J15" s="34" t="n">
        <f aca="false">J16+J17</f>
        <v>0</v>
      </c>
      <c r="K15" s="34" t="n">
        <v>0.1</v>
      </c>
      <c r="L15" s="34" t="n">
        <v>0</v>
      </c>
      <c r="M15" s="34" t="n">
        <v>30.87</v>
      </c>
      <c r="N15" s="34" t="n">
        <v>0.39</v>
      </c>
      <c r="O15" s="34" t="n">
        <v>152.88</v>
      </c>
      <c r="P15" s="34" t="n">
        <v>107.31</v>
      </c>
      <c r="Q15" s="34" t="n">
        <v>12.2</v>
      </c>
      <c r="R15" s="34" t="n">
        <v>0.43</v>
      </c>
    </row>
    <row r="16" s="55" customFormat="true" ht="24.75" hidden="false" customHeight="true" outlineLevel="0" collapsed="false">
      <c r="A16" s="50" t="s">
        <v>36</v>
      </c>
      <c r="B16" s="65" t="n">
        <v>40</v>
      </c>
      <c r="C16" s="65" t="n">
        <v>40</v>
      </c>
      <c r="D16" s="249"/>
      <c r="E16" s="46" t="n">
        <f aca="false">11.3*C16/100</f>
        <v>4.52</v>
      </c>
      <c r="F16" s="46" t="n">
        <f aca="false">0.7*C16/100</f>
        <v>0.28</v>
      </c>
      <c r="G16" s="46" t="n">
        <f aca="false">73.3*C16/100</f>
        <v>29.32</v>
      </c>
      <c r="H16" s="250"/>
      <c r="I16" s="47" t="n">
        <v>0</v>
      </c>
      <c r="J16" s="47" t="n">
        <f aca="false">I16*B16/1000</f>
        <v>0</v>
      </c>
      <c r="K16" s="47"/>
      <c r="L16" s="47"/>
      <c r="M16" s="47"/>
      <c r="N16" s="47"/>
      <c r="O16" s="47"/>
      <c r="P16" s="47"/>
      <c r="Q16" s="47"/>
      <c r="R16" s="47"/>
    </row>
    <row r="17" customFormat="false" ht="20.25" hidden="false" customHeight="true" outlineLevel="0" collapsed="false">
      <c r="A17" s="50" t="s">
        <v>37</v>
      </c>
      <c r="B17" s="65" t="n">
        <v>16.5</v>
      </c>
      <c r="C17" s="65" t="n">
        <v>16</v>
      </c>
      <c r="D17" s="249"/>
      <c r="E17" s="32" t="n">
        <f aca="false">7.6*C17/100</f>
        <v>1.216</v>
      </c>
      <c r="F17" s="46" t="n">
        <f aca="false">0.7*C17/100</f>
        <v>0.112</v>
      </c>
      <c r="G17" s="46" t="n">
        <f aca="false">73.3*C17/100</f>
        <v>11.728</v>
      </c>
      <c r="H17" s="250"/>
      <c r="I17" s="47" t="n">
        <v>0</v>
      </c>
      <c r="J17" s="47" t="n">
        <f aca="false">B17*I17/1000</f>
        <v>0</v>
      </c>
      <c r="K17" s="47"/>
      <c r="L17" s="47"/>
      <c r="M17" s="47"/>
      <c r="N17" s="47"/>
      <c r="O17" s="47"/>
      <c r="P17" s="47"/>
      <c r="Q17" s="47"/>
      <c r="R17" s="47"/>
    </row>
    <row r="18" customFormat="false" ht="36.75" hidden="false" customHeight="true" outlineLevel="0" collapsed="false">
      <c r="A18" s="30" t="s">
        <v>39</v>
      </c>
      <c r="B18" s="30"/>
      <c r="C18" s="30"/>
      <c r="D18" s="31" t="n">
        <v>200</v>
      </c>
      <c r="E18" s="32" t="n">
        <f aca="false">E19+E20+E21</f>
        <v>2.905</v>
      </c>
      <c r="F18" s="32" t="n">
        <f aca="false">F19+F20+F21</f>
        <v>3.2</v>
      </c>
      <c r="G18" s="32" t="n">
        <f aca="false">G19+G20+G21</f>
        <v>19.6457</v>
      </c>
      <c r="H18" s="53" t="n">
        <f aca="false">G18*4+F18*9+E18*4</f>
        <v>119.0028</v>
      </c>
      <c r="I18" s="41"/>
      <c r="J18" s="34" t="n">
        <f aca="false">J19+J20+J21</f>
        <v>0</v>
      </c>
      <c r="K18" s="34" t="n">
        <v>0.52</v>
      </c>
      <c r="L18" s="34" t="n">
        <v>0.03</v>
      </c>
      <c r="M18" s="34" t="n">
        <v>12</v>
      </c>
      <c r="N18" s="34" t="n">
        <v>0</v>
      </c>
      <c r="O18" s="34" t="n">
        <v>106</v>
      </c>
      <c r="P18" s="34" t="n">
        <v>78.3</v>
      </c>
      <c r="Q18" s="34" t="n">
        <v>12.18</v>
      </c>
      <c r="R18" s="34" t="n">
        <v>0.13</v>
      </c>
    </row>
    <row r="19" s="55" customFormat="true" ht="26.1" hidden="false" customHeight="true" outlineLevel="0" collapsed="false">
      <c r="A19" s="50" t="s">
        <v>40</v>
      </c>
      <c r="B19" s="63" t="n">
        <v>0.3</v>
      </c>
      <c r="C19" s="63" t="n">
        <v>0.3</v>
      </c>
      <c r="D19" s="37"/>
      <c r="E19" s="64" t="n">
        <f aca="false">20*C19/100</f>
        <v>0.06</v>
      </c>
      <c r="F19" s="64" t="n">
        <v>0</v>
      </c>
      <c r="G19" s="64" t="n">
        <f aca="false">6.9*C19/100</f>
        <v>0.0207</v>
      </c>
      <c r="H19" s="64"/>
      <c r="I19" s="41" t="n">
        <v>0</v>
      </c>
      <c r="J19" s="41" t="n">
        <f aca="false">B19*I19/1000</f>
        <v>0</v>
      </c>
      <c r="K19" s="34"/>
      <c r="L19" s="34"/>
      <c r="M19" s="34"/>
      <c r="N19" s="34"/>
      <c r="O19" s="34"/>
      <c r="P19" s="34"/>
      <c r="Q19" s="34"/>
      <c r="R19" s="34"/>
    </row>
    <row r="20" s="55" customFormat="true" ht="26.1" hidden="false" customHeight="true" outlineLevel="0" collapsed="false">
      <c r="A20" s="36" t="s">
        <v>30</v>
      </c>
      <c r="B20" s="37" t="n">
        <v>100</v>
      </c>
      <c r="C20" s="37" t="n">
        <v>100</v>
      </c>
      <c r="D20" s="37"/>
      <c r="E20" s="46" t="n">
        <f aca="false">2.8*C20/100</f>
        <v>2.8</v>
      </c>
      <c r="F20" s="46" t="n">
        <f aca="false">3.2*C20/100</f>
        <v>3.2</v>
      </c>
      <c r="G20" s="46" t="n">
        <f aca="false">4.7*C20/100</f>
        <v>4.7</v>
      </c>
      <c r="H20" s="64"/>
      <c r="I20" s="246" t="n">
        <v>0</v>
      </c>
      <c r="J20" s="246" t="n">
        <f aca="false">B20*I20/1000</f>
        <v>0</v>
      </c>
      <c r="K20" s="34"/>
      <c r="L20" s="34"/>
      <c r="M20" s="34"/>
      <c r="N20" s="34"/>
      <c r="O20" s="34"/>
      <c r="P20" s="34"/>
      <c r="Q20" s="34"/>
      <c r="R20" s="34"/>
    </row>
    <row r="21" s="55" customFormat="true" ht="20.25" hidden="false" customHeight="true" outlineLevel="0" collapsed="false">
      <c r="A21" s="50" t="s">
        <v>31</v>
      </c>
      <c r="B21" s="65" t="n">
        <v>15</v>
      </c>
      <c r="C21" s="65" t="n">
        <v>15</v>
      </c>
      <c r="D21" s="31"/>
      <c r="E21" s="46" t="n">
        <f aca="false">0.3*C21/100</f>
        <v>0.045</v>
      </c>
      <c r="F21" s="46" t="n">
        <f aca="false">0*C21/100</f>
        <v>0</v>
      </c>
      <c r="G21" s="46" t="n">
        <f aca="false">99.5*C21/100</f>
        <v>14.925</v>
      </c>
      <c r="H21" s="66"/>
      <c r="I21" s="41" t="n">
        <v>0</v>
      </c>
      <c r="J21" s="41" t="n">
        <f aca="false">I21*B21/1000</f>
        <v>0</v>
      </c>
      <c r="K21" s="34"/>
      <c r="L21" s="34"/>
      <c r="M21" s="34"/>
      <c r="N21" s="34"/>
      <c r="O21" s="34"/>
      <c r="P21" s="34"/>
      <c r="Q21" s="34"/>
      <c r="R21" s="34"/>
    </row>
    <row r="22" customFormat="false" ht="30" hidden="false" customHeight="true" outlineLevel="0" collapsed="false">
      <c r="A22" s="30" t="s">
        <v>42</v>
      </c>
      <c r="B22" s="30"/>
      <c r="C22" s="30"/>
      <c r="D22" s="38" t="n">
        <v>20</v>
      </c>
      <c r="E22" s="17" t="n">
        <f aca="false">7.6*D22/100</f>
        <v>1.52</v>
      </c>
      <c r="F22" s="17" t="n">
        <f aca="false">0.9*D22/100</f>
        <v>0.18</v>
      </c>
      <c r="G22" s="17" t="n">
        <f aca="false">48.4*D22/100</f>
        <v>9.68</v>
      </c>
      <c r="H22" s="67" t="n">
        <f aca="false">E22*4+F22*9+G22*4</f>
        <v>46.42</v>
      </c>
      <c r="I22" s="47" t="n">
        <v>0</v>
      </c>
      <c r="J22" s="47" t="n">
        <f aca="false">I22*D22/1000</f>
        <v>0</v>
      </c>
      <c r="K22" s="34" t="n">
        <v>0</v>
      </c>
      <c r="L22" s="34" t="n">
        <v>0.02</v>
      </c>
      <c r="M22" s="34" t="n">
        <v>0</v>
      </c>
      <c r="N22" s="34" t="n">
        <v>0.03</v>
      </c>
      <c r="O22" s="34" t="n">
        <v>2.99</v>
      </c>
      <c r="P22" s="34" t="n">
        <v>13</v>
      </c>
      <c r="Q22" s="34" t="n">
        <v>2.74</v>
      </c>
      <c r="R22" s="34" t="n">
        <v>0.31</v>
      </c>
    </row>
    <row r="23" s="55" customFormat="true" ht="27" hidden="false" customHeight="true" outlineLevel="0" collapsed="false">
      <c r="A23" s="30" t="s">
        <v>41</v>
      </c>
      <c r="B23" s="30"/>
      <c r="C23" s="30"/>
      <c r="D23" s="31" t="n">
        <v>40</v>
      </c>
      <c r="E23" s="32" t="n">
        <f aca="false">6.6*D23/100</f>
        <v>2.64</v>
      </c>
      <c r="F23" s="32" t="n">
        <f aca="false">1.1*D23/100</f>
        <v>0.44</v>
      </c>
      <c r="G23" s="32" t="n">
        <f aca="false">41*D23/100</f>
        <v>16.4</v>
      </c>
      <c r="H23" s="67" t="n">
        <f aca="false">E23*4+F23*9+G23*4</f>
        <v>80.12</v>
      </c>
      <c r="I23" s="47" t="n">
        <v>0</v>
      </c>
      <c r="J23" s="34" t="n">
        <f aca="false">D23*I23/1000</f>
        <v>0</v>
      </c>
      <c r="K23" s="34" t="n">
        <v>0</v>
      </c>
      <c r="L23" s="34" t="n">
        <v>0.0333333333333333</v>
      </c>
      <c r="M23" s="34" t="n">
        <v>0</v>
      </c>
      <c r="N23" s="34" t="n">
        <v>0.32</v>
      </c>
      <c r="O23" s="34" t="n">
        <v>7</v>
      </c>
      <c r="P23" s="34" t="n">
        <v>31</v>
      </c>
      <c r="Q23" s="34" t="n">
        <v>8.2</v>
      </c>
      <c r="R23" s="34" t="n">
        <v>0.58</v>
      </c>
    </row>
    <row r="24" customFormat="false" ht="32.25" hidden="false" customHeight="true" outlineLevel="0" collapsed="false">
      <c r="A24" s="22" t="s">
        <v>43</v>
      </c>
      <c r="B24" s="22"/>
      <c r="C24" s="22"/>
      <c r="D24" s="22"/>
      <c r="E24" s="23" t="n">
        <f aca="false">E25+E40+E54+E63+E67+E68+E69</f>
        <v>30.22269</v>
      </c>
      <c r="F24" s="23" t="n">
        <f aca="false">F25+F40+F54+F63+F67+F68+F69</f>
        <v>31.7278</v>
      </c>
      <c r="G24" s="23" t="n">
        <f aca="false">G25+G40+G54+G63+G67+G68+G69</f>
        <v>129.9164</v>
      </c>
      <c r="H24" s="72" t="n">
        <f aca="false">H25+H40+H60+H63+H67+H68+H69</f>
        <v>943.52356</v>
      </c>
      <c r="I24" s="338"/>
      <c r="J24" s="29" t="n">
        <f aca="false">J26+J41+J57+J63+J67+J68+J69</f>
        <v>0</v>
      </c>
      <c r="K24" s="19" t="n">
        <f aca="false">K26+K41+K63+K67+K68+K69</f>
        <v>25.3535384615385</v>
      </c>
      <c r="L24" s="19" t="n">
        <f aca="false">L26+L41+L63+L67+L68+L69</f>
        <v>0.262564102564102</v>
      </c>
      <c r="M24" s="19" t="n">
        <f aca="false">M26+M41+M63+M67+M68+M69</f>
        <v>18.9</v>
      </c>
      <c r="N24" s="19" t="n">
        <f aca="false">N26+N41+N63+N67+N68+N69</f>
        <v>2.60615384615385</v>
      </c>
      <c r="O24" s="19" t="n">
        <f aca="false">O26+O41+O63+O67+O68+O69</f>
        <v>145.440769230769</v>
      </c>
      <c r="P24" s="19" t="n">
        <f aca="false">P26+P41+P63+P67+P68+P69</f>
        <v>376.627692307692</v>
      </c>
      <c r="Q24" s="19" t="n">
        <f aca="false">Q26+Q41+Q63+Q67+Q68+Q69</f>
        <v>74.5907692307692</v>
      </c>
      <c r="R24" s="19" t="n">
        <f aca="false">R26+R41+R63+R67+R68+R69</f>
        <v>6.5</v>
      </c>
    </row>
    <row r="25" customFormat="false" ht="28.5" hidden="false" customHeight="true" outlineLevel="0" collapsed="false">
      <c r="A25" s="339"/>
      <c r="B25" s="339"/>
      <c r="C25" s="339"/>
      <c r="D25" s="75"/>
      <c r="E25" s="23" t="n">
        <f aca="false">E26-(E26*6/100)</f>
        <v>4.90445</v>
      </c>
      <c r="F25" s="23" t="n">
        <f aca="false">F26-(F26*12/100)</f>
        <v>7.55392</v>
      </c>
      <c r="G25" s="23" t="n">
        <f aca="false">G26-(G26*9/100)</f>
        <v>10.00545</v>
      </c>
      <c r="H25" s="72" t="n">
        <f aca="false">E25*4+F25*9+G25*4</f>
        <v>127.62488</v>
      </c>
      <c r="I25" s="338"/>
      <c r="J25" s="29"/>
      <c r="K25" s="19"/>
      <c r="L25" s="19"/>
      <c r="M25" s="19"/>
      <c r="N25" s="19"/>
      <c r="O25" s="76"/>
      <c r="P25" s="76"/>
      <c r="Q25" s="19"/>
      <c r="R25" s="19"/>
    </row>
    <row r="26" customFormat="false" ht="22.5" hidden="false" customHeight="true" outlineLevel="0" collapsed="false">
      <c r="A26" s="77" t="s">
        <v>185</v>
      </c>
      <c r="B26" s="77"/>
      <c r="C26" s="77"/>
      <c r="D26" s="31" t="s">
        <v>186</v>
      </c>
      <c r="E26" s="32" t="n">
        <f aca="false">E27+E29+E33+E35+E36+E37+E39</f>
        <v>5.2175</v>
      </c>
      <c r="F26" s="32" t="n">
        <f aca="false">F27+F29+F33+F35+F36+F37+F39</f>
        <v>8.584</v>
      </c>
      <c r="G26" s="32" t="n">
        <f aca="false">G27+G29+G33+G35+G36+G37+G39</f>
        <v>10.995</v>
      </c>
      <c r="H26" s="33" t="n">
        <f aca="false">G26*4+F26*9+E26*4</f>
        <v>142.106</v>
      </c>
      <c r="I26" s="41"/>
      <c r="J26" s="151" t="n">
        <f aca="false">J27+J28+J29+J30+J31+J32+J33+J34+J35+J36+J37+J38+J39</f>
        <v>0</v>
      </c>
      <c r="K26" s="34" t="n">
        <v>4.9</v>
      </c>
      <c r="L26" s="34" t="n">
        <v>0</v>
      </c>
      <c r="M26" s="34" t="n">
        <v>18.9</v>
      </c>
      <c r="N26" s="34" t="n">
        <v>0.32</v>
      </c>
      <c r="O26" s="34" t="n">
        <v>34.9</v>
      </c>
      <c r="P26" s="34" t="n">
        <v>59.96</v>
      </c>
      <c r="Q26" s="34" t="n">
        <v>21.48</v>
      </c>
      <c r="R26" s="34" t="n">
        <v>1.01</v>
      </c>
    </row>
    <row r="27" s="55" customFormat="true" ht="19.5" hidden="false" customHeight="true" outlineLevel="0" collapsed="false">
      <c r="A27" s="59" t="s">
        <v>166</v>
      </c>
      <c r="B27" s="78" t="n">
        <v>22</v>
      </c>
      <c r="C27" s="139" t="n">
        <v>16.5</v>
      </c>
      <c r="D27" s="37"/>
      <c r="E27" s="39" t="n">
        <f aca="false">18.9*C27/100</f>
        <v>3.1185</v>
      </c>
      <c r="F27" s="46" t="n">
        <f aca="false">12.4*C27/100</f>
        <v>2.046</v>
      </c>
      <c r="G27" s="46" t="n">
        <f aca="false">1*C27/100</f>
        <v>0.165</v>
      </c>
      <c r="H27" s="56"/>
      <c r="I27" s="27" t="n">
        <v>0</v>
      </c>
      <c r="J27" s="47" t="n">
        <f aca="false">B27*I27/1000</f>
        <v>0</v>
      </c>
      <c r="K27" s="41"/>
      <c r="L27" s="41"/>
      <c r="M27" s="41"/>
      <c r="N27" s="41"/>
      <c r="O27" s="41"/>
      <c r="P27" s="41"/>
      <c r="Q27" s="41"/>
      <c r="R27" s="41"/>
    </row>
    <row r="28" customFormat="false" ht="26.1" hidden="false" customHeight="true" outlineLevel="0" collapsed="false">
      <c r="A28" s="59" t="s">
        <v>168</v>
      </c>
      <c r="B28" s="78" t="n">
        <f aca="false">C27</f>
        <v>16.5</v>
      </c>
      <c r="C28" s="63" t="n">
        <v>16.5</v>
      </c>
      <c r="D28" s="31"/>
      <c r="E28" s="45"/>
      <c r="F28" s="45"/>
      <c r="G28" s="45"/>
      <c r="H28" s="133"/>
      <c r="I28" s="61"/>
      <c r="J28" s="47" t="n">
        <f aca="false">B28*I28/1000</f>
        <v>0</v>
      </c>
      <c r="K28" s="47"/>
      <c r="L28" s="42"/>
      <c r="M28" s="42"/>
      <c r="N28" s="42"/>
      <c r="O28" s="43"/>
      <c r="P28" s="43"/>
      <c r="Q28" s="42"/>
      <c r="R28" s="42"/>
    </row>
    <row r="29" s="55" customFormat="true" ht="17.25" hidden="false" customHeight="true" outlineLevel="0" collapsed="false">
      <c r="A29" s="36" t="s">
        <v>187</v>
      </c>
      <c r="B29" s="44" t="n">
        <f aca="false">C29*1.25</f>
        <v>62.5</v>
      </c>
      <c r="C29" s="37" t="n">
        <v>50</v>
      </c>
      <c r="D29" s="37"/>
      <c r="E29" s="32" t="n">
        <f aca="false">1.8*C29/100</f>
        <v>0.9</v>
      </c>
      <c r="F29" s="32" t="n">
        <v>0</v>
      </c>
      <c r="G29" s="32" t="n">
        <f aca="false">5.4*C29/100</f>
        <v>2.7</v>
      </c>
      <c r="H29" s="56"/>
      <c r="I29" s="41" t="n">
        <v>0</v>
      </c>
      <c r="J29" s="41" t="n">
        <f aca="false">I29*B29/1000</f>
        <v>0</v>
      </c>
      <c r="K29" s="41"/>
      <c r="L29" s="41"/>
      <c r="M29" s="41"/>
      <c r="N29" s="41"/>
      <c r="O29" s="41"/>
      <c r="P29" s="41"/>
      <c r="Q29" s="41"/>
      <c r="R29" s="41"/>
    </row>
    <row r="30" s="55" customFormat="true" ht="18" hidden="false" customHeight="true" outlineLevel="0" collapsed="false">
      <c r="A30" s="36" t="s">
        <v>46</v>
      </c>
      <c r="B30" s="44" t="n">
        <f aca="false">C30*1.33</f>
        <v>39.9</v>
      </c>
      <c r="C30" s="37" t="n">
        <v>30</v>
      </c>
      <c r="D30" s="37"/>
      <c r="E30" s="64"/>
      <c r="F30" s="64"/>
      <c r="G30" s="64"/>
      <c r="H30" s="56"/>
      <c r="I30" s="47"/>
      <c r="J30" s="47" t="n">
        <f aca="false">I30*B30/1000</f>
        <v>0</v>
      </c>
      <c r="K30" s="41"/>
      <c r="L30" s="41"/>
      <c r="M30" s="41"/>
      <c r="N30" s="41"/>
      <c r="O30" s="41"/>
      <c r="P30" s="41"/>
      <c r="Q30" s="41"/>
      <c r="R30" s="41"/>
    </row>
    <row r="31" s="55" customFormat="true" ht="17.25" hidden="false" customHeight="true" outlineLevel="0" collapsed="false">
      <c r="A31" s="36" t="s">
        <v>47</v>
      </c>
      <c r="B31" s="44" t="n">
        <f aca="false">C31*1.43</f>
        <v>42.9</v>
      </c>
      <c r="C31" s="37" t="n">
        <v>30</v>
      </c>
      <c r="D31" s="37"/>
      <c r="E31" s="64"/>
      <c r="F31" s="64"/>
      <c r="G31" s="64"/>
      <c r="H31" s="56"/>
      <c r="I31" s="41"/>
      <c r="J31" s="47" t="n">
        <f aca="false">I31*B31/1000</f>
        <v>0</v>
      </c>
      <c r="K31" s="41"/>
      <c r="L31" s="41"/>
      <c r="M31" s="41"/>
      <c r="N31" s="41"/>
      <c r="O31" s="41"/>
      <c r="P31" s="41"/>
      <c r="Q31" s="41"/>
      <c r="R31" s="41"/>
    </row>
    <row r="32" customFormat="false" ht="15" hidden="false" customHeight="true" outlineLevel="0" collapsed="false">
      <c r="A32" s="36" t="s">
        <v>48</v>
      </c>
      <c r="B32" s="44" t="n">
        <f aca="false">C32*1.54</f>
        <v>46.2</v>
      </c>
      <c r="C32" s="37" t="n">
        <v>30</v>
      </c>
      <c r="D32" s="37"/>
      <c r="E32" s="64"/>
      <c r="F32" s="64"/>
      <c r="G32" s="64"/>
      <c r="H32" s="56"/>
      <c r="I32" s="41"/>
      <c r="J32" s="47" t="n">
        <f aca="false">I32*B32/1000</f>
        <v>0</v>
      </c>
      <c r="K32" s="41"/>
      <c r="L32" s="41"/>
      <c r="M32" s="41"/>
      <c r="N32" s="41"/>
      <c r="O32" s="41"/>
      <c r="P32" s="41"/>
      <c r="Q32" s="41"/>
      <c r="R32" s="41"/>
    </row>
    <row r="33" customFormat="false" ht="15" hidden="false" customHeight="true" outlineLevel="0" collapsed="false">
      <c r="A33" s="36" t="s">
        <v>188</v>
      </c>
      <c r="B33" s="44" t="n">
        <f aca="false">C33*1.67</f>
        <v>50.1</v>
      </c>
      <c r="C33" s="37" t="n">
        <v>30</v>
      </c>
      <c r="D33" s="37"/>
      <c r="E33" s="56" t="n">
        <f aca="false">2*C33/100</f>
        <v>0.6</v>
      </c>
      <c r="F33" s="56" t="n">
        <f aca="false">0.1*C33/100</f>
        <v>0.03</v>
      </c>
      <c r="G33" s="56" t="n">
        <f aca="false">19.7*C33/100</f>
        <v>5.91</v>
      </c>
      <c r="H33" s="56"/>
      <c r="I33" s="41" t="n">
        <v>0</v>
      </c>
      <c r="J33" s="47" t="n">
        <f aca="false">I33*B33/1000</f>
        <v>0</v>
      </c>
      <c r="K33" s="41"/>
      <c r="L33" s="41"/>
      <c r="M33" s="41"/>
      <c r="N33" s="41"/>
      <c r="O33" s="41"/>
      <c r="P33" s="41"/>
      <c r="Q33" s="41"/>
      <c r="R33" s="41"/>
    </row>
    <row r="34" s="55" customFormat="true" ht="16.5" hidden="false" customHeight="true" outlineLevel="0" collapsed="false">
      <c r="A34" s="36" t="s">
        <v>50</v>
      </c>
      <c r="B34" s="44" t="n">
        <f aca="false">C34*1.25</f>
        <v>16.25</v>
      </c>
      <c r="C34" s="37" t="n">
        <v>13</v>
      </c>
      <c r="D34" s="37"/>
      <c r="E34" s="56"/>
      <c r="F34" s="56"/>
      <c r="G34" s="56"/>
      <c r="H34" s="244"/>
      <c r="I34" s="47"/>
      <c r="J34" s="47" t="n">
        <f aca="false">I34*B34/1000</f>
        <v>0</v>
      </c>
      <c r="K34" s="47"/>
      <c r="L34" s="43"/>
      <c r="M34" s="43"/>
      <c r="N34" s="43"/>
      <c r="O34" s="43"/>
      <c r="P34" s="43"/>
      <c r="Q34" s="43"/>
      <c r="R34" s="43"/>
    </row>
    <row r="35" customFormat="false" ht="16.5" hidden="false" customHeight="true" outlineLevel="0" collapsed="false">
      <c r="A35" s="36" t="s">
        <v>51</v>
      </c>
      <c r="B35" s="44" t="n">
        <f aca="false">C35*1.33</f>
        <v>17.29</v>
      </c>
      <c r="C35" s="37" t="n">
        <v>13</v>
      </c>
      <c r="D35" s="49"/>
      <c r="E35" s="56" t="n">
        <f aca="false">1.3*C35/100</f>
        <v>0.169</v>
      </c>
      <c r="F35" s="56" t="n">
        <f aca="false">0.1*C35/100</f>
        <v>0.013</v>
      </c>
      <c r="G35" s="56" t="n">
        <f aca="false">7*C35/100</f>
        <v>0.91</v>
      </c>
      <c r="H35" s="80"/>
      <c r="I35" s="27" t="n">
        <v>0</v>
      </c>
      <c r="J35" s="47" t="n">
        <f aca="false">I35*B35/1000</f>
        <v>0</v>
      </c>
      <c r="K35" s="61"/>
      <c r="L35" s="42"/>
      <c r="M35" s="42"/>
      <c r="N35" s="42"/>
      <c r="O35" s="43"/>
      <c r="P35" s="43"/>
      <c r="Q35" s="42"/>
      <c r="R35" s="42"/>
    </row>
    <row r="36" s="55" customFormat="true" ht="17.25" hidden="false" customHeight="true" outlineLevel="0" collapsed="false">
      <c r="A36" s="36" t="s">
        <v>52</v>
      </c>
      <c r="B36" s="44" t="n">
        <f aca="false">C36*1.19</f>
        <v>11.9</v>
      </c>
      <c r="C36" s="37" t="n">
        <v>10</v>
      </c>
      <c r="D36" s="37"/>
      <c r="E36" s="56" t="n">
        <f aca="false">1.7*C36/100</f>
        <v>0.17</v>
      </c>
      <c r="F36" s="56" t="n">
        <v>0</v>
      </c>
      <c r="G36" s="56" t="n">
        <f aca="false">9.5*C36/100</f>
        <v>0.95</v>
      </c>
      <c r="H36" s="244"/>
      <c r="I36" s="47" t="n">
        <v>0</v>
      </c>
      <c r="J36" s="47" t="n">
        <f aca="false">I36*B36/1000</f>
        <v>0</v>
      </c>
      <c r="K36" s="47"/>
      <c r="L36" s="43"/>
      <c r="M36" s="43"/>
      <c r="N36" s="43"/>
      <c r="O36" s="43"/>
      <c r="P36" s="43"/>
      <c r="Q36" s="43"/>
      <c r="R36" s="43"/>
    </row>
    <row r="37" s="55" customFormat="true" ht="18" hidden="false" customHeight="true" outlineLevel="0" collapsed="false">
      <c r="A37" s="36" t="s">
        <v>53</v>
      </c>
      <c r="B37" s="37" t="n">
        <v>5</v>
      </c>
      <c r="C37" s="37" t="n">
        <v>5</v>
      </c>
      <c r="D37" s="37"/>
      <c r="E37" s="45" t="n">
        <v>0</v>
      </c>
      <c r="F37" s="45" t="n">
        <f aca="false">99.9*C37/100</f>
        <v>4.995</v>
      </c>
      <c r="G37" s="45" t="n">
        <v>0</v>
      </c>
      <c r="H37" s="244"/>
      <c r="I37" s="41" t="n">
        <v>0</v>
      </c>
      <c r="J37" s="41" t="n">
        <f aca="false">B37*I37/1000</f>
        <v>0</v>
      </c>
      <c r="K37" s="47"/>
      <c r="L37" s="42"/>
      <c r="M37" s="42"/>
      <c r="N37" s="42"/>
      <c r="O37" s="43"/>
      <c r="P37" s="43"/>
      <c r="Q37" s="42"/>
      <c r="R37" s="42"/>
    </row>
    <row r="38" s="55" customFormat="true" ht="18" hidden="false" customHeight="true" outlineLevel="0" collapsed="false">
      <c r="A38" s="36" t="s">
        <v>32</v>
      </c>
      <c r="B38" s="37" t="n">
        <v>1</v>
      </c>
      <c r="C38" s="37" t="n">
        <v>1</v>
      </c>
      <c r="D38" s="37"/>
      <c r="E38" s="45"/>
      <c r="F38" s="45"/>
      <c r="G38" s="45"/>
      <c r="H38" s="244"/>
      <c r="I38" s="41" t="n">
        <v>0</v>
      </c>
      <c r="J38" s="41" t="n">
        <f aca="false">B38*I38/1000</f>
        <v>0</v>
      </c>
      <c r="K38" s="47"/>
      <c r="L38" s="42"/>
      <c r="M38" s="42"/>
      <c r="N38" s="42"/>
      <c r="O38" s="43"/>
      <c r="P38" s="43"/>
      <c r="Q38" s="42"/>
      <c r="R38" s="42"/>
    </row>
    <row r="39" s="55" customFormat="true" ht="16.5" hidden="false" customHeight="true" outlineLevel="0" collapsed="false">
      <c r="A39" s="36" t="s">
        <v>64</v>
      </c>
      <c r="B39" s="37" t="n">
        <v>10</v>
      </c>
      <c r="C39" s="37" t="n">
        <v>10</v>
      </c>
      <c r="D39" s="37"/>
      <c r="E39" s="39" t="n">
        <f aca="false">2.6*C39/100</f>
        <v>0.26</v>
      </c>
      <c r="F39" s="39" t="n">
        <f aca="false">15*C39/100</f>
        <v>1.5</v>
      </c>
      <c r="G39" s="39" t="n">
        <f aca="false">3.6*C39/100</f>
        <v>0.36</v>
      </c>
      <c r="H39" s="64"/>
      <c r="I39" s="61" t="n">
        <v>0</v>
      </c>
      <c r="J39" s="61" t="n">
        <f aca="false">B39*I39/1000</f>
        <v>0</v>
      </c>
      <c r="K39" s="41"/>
      <c r="L39" s="41"/>
      <c r="M39" s="41"/>
      <c r="N39" s="41"/>
      <c r="O39" s="41"/>
      <c r="P39" s="41"/>
      <c r="Q39" s="41"/>
      <c r="R39" s="41"/>
    </row>
    <row r="40" s="55" customFormat="true" ht="18" hidden="false" customHeight="true" outlineLevel="0" collapsed="false">
      <c r="A40" s="340"/>
      <c r="B40" s="340"/>
      <c r="C40" s="340"/>
      <c r="D40" s="341"/>
      <c r="E40" s="39" t="n">
        <f aca="false">E41-(E41*6/100)</f>
        <v>17.76224</v>
      </c>
      <c r="F40" s="39" t="n">
        <f aca="false">F41-(F41*12/100)</f>
        <v>17.57888</v>
      </c>
      <c r="G40" s="39" t="n">
        <f aca="false">G41-(G41*9/100)</f>
        <v>33.61995</v>
      </c>
      <c r="H40" s="94" t="n">
        <f aca="false">E40*4+F40*9+G40*4</f>
        <v>363.73868</v>
      </c>
      <c r="I40" s="61"/>
      <c r="J40" s="61"/>
      <c r="K40" s="86"/>
      <c r="L40" s="42"/>
      <c r="M40" s="42"/>
      <c r="N40" s="42"/>
      <c r="O40" s="43"/>
      <c r="P40" s="43"/>
      <c r="Q40" s="42"/>
      <c r="R40" s="42"/>
    </row>
    <row r="41" s="55" customFormat="true" ht="21.75" hidden="false" customHeight="true" outlineLevel="0" collapsed="false">
      <c r="A41" s="93" t="s">
        <v>189</v>
      </c>
      <c r="B41" s="93"/>
      <c r="C41" s="93"/>
      <c r="D41" s="31" t="n">
        <v>300</v>
      </c>
      <c r="E41" s="32" t="n">
        <f aca="false">E42+E48+E50+E52+E53</f>
        <v>18.896</v>
      </c>
      <c r="F41" s="32" t="n">
        <f aca="false">F42+F48+F50+F52+F53</f>
        <v>19.976</v>
      </c>
      <c r="G41" s="32" t="n">
        <f aca="false">G42+G48+G50+G52+G53</f>
        <v>36.945</v>
      </c>
      <c r="H41" s="33" t="n">
        <f aca="false">E41*4+F41*9+G41*4</f>
        <v>403.148</v>
      </c>
      <c r="I41" s="41"/>
      <c r="J41" s="151" t="n">
        <f aca="false">SUM(J42:J53)</f>
        <v>0</v>
      </c>
      <c r="K41" s="34" t="n">
        <v>10.752</v>
      </c>
      <c r="L41" s="34" t="n">
        <v>0.14</v>
      </c>
      <c r="M41" s="34" t="n">
        <v>0</v>
      </c>
      <c r="N41" s="34" t="n">
        <v>1.59</v>
      </c>
      <c r="O41" s="34" t="n">
        <v>34.82</v>
      </c>
      <c r="P41" s="34" t="n">
        <v>181.4</v>
      </c>
      <c r="Q41" s="34" t="n">
        <v>21.37</v>
      </c>
      <c r="R41" s="34" t="n">
        <v>4.05</v>
      </c>
    </row>
    <row r="42" customFormat="false" ht="18.75" hidden="false" customHeight="true" outlineLevel="0" collapsed="false">
      <c r="A42" s="59" t="s">
        <v>166</v>
      </c>
      <c r="B42" s="78" t="n">
        <f aca="false">C42*1.36</f>
        <v>107.44</v>
      </c>
      <c r="C42" s="82" t="n">
        <v>79</v>
      </c>
      <c r="D42" s="65"/>
      <c r="E42" s="39" t="n">
        <f aca="false">18.9*C42/100</f>
        <v>14.931</v>
      </c>
      <c r="F42" s="46" t="n">
        <f aca="false">12.4*C42/100</f>
        <v>9.796</v>
      </c>
      <c r="G42" s="46" t="n">
        <f aca="false">1*C42/100</f>
        <v>0.79</v>
      </c>
      <c r="H42" s="133"/>
      <c r="I42" s="27" t="n">
        <v>0</v>
      </c>
      <c r="J42" s="47" t="n">
        <f aca="false">B42*I42/1000</f>
        <v>0</v>
      </c>
      <c r="K42" s="47"/>
      <c r="L42" s="42"/>
      <c r="M42" s="42"/>
      <c r="N42" s="42"/>
      <c r="O42" s="43"/>
      <c r="P42" s="43"/>
      <c r="Q42" s="42"/>
      <c r="R42" s="42"/>
    </row>
    <row r="43" customFormat="false" ht="26.1" hidden="false" customHeight="true" outlineLevel="0" collapsed="false">
      <c r="A43" s="59" t="s">
        <v>168</v>
      </c>
      <c r="B43" s="78" t="n">
        <v>79</v>
      </c>
      <c r="C43" s="82" t="n">
        <v>79</v>
      </c>
      <c r="D43" s="31"/>
      <c r="E43" s="45"/>
      <c r="F43" s="45"/>
      <c r="G43" s="45"/>
      <c r="H43" s="133"/>
      <c r="I43" s="154"/>
      <c r="J43" s="47" t="n">
        <f aca="false">B43*I43/1000</f>
        <v>0</v>
      </c>
      <c r="K43" s="47"/>
      <c r="L43" s="42"/>
      <c r="M43" s="42"/>
      <c r="N43" s="42"/>
      <c r="O43" s="43"/>
      <c r="P43" s="43"/>
      <c r="Q43" s="42"/>
      <c r="R43" s="42"/>
    </row>
    <row r="44" customFormat="false" ht="19.5" hidden="false" customHeight="true" outlineLevel="0" collapsed="false">
      <c r="A44" s="36" t="s">
        <v>190</v>
      </c>
      <c r="B44" s="44"/>
      <c r="C44" s="65" t="n">
        <v>50</v>
      </c>
      <c r="D44" s="65"/>
      <c r="E44" s="45"/>
      <c r="F44" s="45"/>
      <c r="G44" s="45"/>
      <c r="H44" s="133"/>
      <c r="I44" s="47"/>
      <c r="J44" s="47"/>
      <c r="K44" s="47"/>
      <c r="L44" s="42"/>
      <c r="M44" s="42"/>
      <c r="N44" s="42"/>
      <c r="O44" s="43"/>
      <c r="P44" s="43"/>
      <c r="Q44" s="42"/>
      <c r="R44" s="42"/>
    </row>
    <row r="45" s="55" customFormat="true" ht="19.5" hidden="false" customHeight="true" outlineLevel="0" collapsed="false">
      <c r="A45" s="50" t="s">
        <v>46</v>
      </c>
      <c r="B45" s="44" t="n">
        <f aca="false">C45*1.33</f>
        <v>219.45</v>
      </c>
      <c r="C45" s="37" t="n">
        <v>165</v>
      </c>
      <c r="D45" s="65"/>
      <c r="E45" s="45"/>
      <c r="F45" s="45"/>
      <c r="G45" s="45"/>
      <c r="H45" s="133"/>
      <c r="I45" s="47"/>
      <c r="J45" s="47" t="n">
        <f aca="false">I45*B45/1000</f>
        <v>0</v>
      </c>
      <c r="K45" s="47"/>
      <c r="L45" s="43"/>
      <c r="M45" s="43"/>
      <c r="N45" s="43"/>
      <c r="O45" s="43"/>
      <c r="P45" s="43"/>
      <c r="Q45" s="43"/>
      <c r="R45" s="43"/>
    </row>
    <row r="46" s="55" customFormat="true" ht="19.5" hidden="false" customHeight="true" outlineLevel="0" collapsed="false">
      <c r="A46" s="84" t="s">
        <v>47</v>
      </c>
      <c r="B46" s="44" t="n">
        <f aca="false">C46*1.43</f>
        <v>235.95</v>
      </c>
      <c r="C46" s="37" t="n">
        <v>165</v>
      </c>
      <c r="D46" s="65"/>
      <c r="E46" s="45"/>
      <c r="F46" s="39"/>
      <c r="G46" s="39"/>
      <c r="H46" s="81"/>
      <c r="I46" s="61"/>
      <c r="J46" s="47" t="n">
        <f aca="false">I46*B46/1000</f>
        <v>0</v>
      </c>
      <c r="K46" s="61"/>
      <c r="L46" s="42"/>
      <c r="M46" s="42"/>
      <c r="N46" s="42"/>
      <c r="O46" s="43"/>
      <c r="P46" s="43"/>
      <c r="Q46" s="42"/>
      <c r="R46" s="42"/>
    </row>
    <row r="47" customFormat="false" ht="18" hidden="false" customHeight="true" outlineLevel="0" collapsed="false">
      <c r="A47" s="84" t="s">
        <v>48</v>
      </c>
      <c r="B47" s="44" t="n">
        <f aca="false">C47*1.54</f>
        <v>254.1</v>
      </c>
      <c r="C47" s="37" t="n">
        <v>165</v>
      </c>
      <c r="D47" s="65"/>
      <c r="E47" s="45"/>
      <c r="F47" s="39"/>
      <c r="G47" s="39"/>
      <c r="H47" s="81"/>
      <c r="I47" s="61"/>
      <c r="J47" s="47" t="n">
        <f aca="false">I47*B47/1000</f>
        <v>0</v>
      </c>
      <c r="K47" s="61"/>
      <c r="L47" s="42"/>
      <c r="M47" s="42"/>
      <c r="N47" s="42"/>
      <c r="O47" s="43"/>
      <c r="P47" s="43"/>
      <c r="Q47" s="42"/>
      <c r="R47" s="42"/>
    </row>
    <row r="48" customFormat="false" ht="15.75" hidden="false" customHeight="true" outlineLevel="0" collapsed="false">
      <c r="A48" s="84" t="s">
        <v>49</v>
      </c>
      <c r="B48" s="44" t="n">
        <f aca="false">C48*1.67</f>
        <v>275.55</v>
      </c>
      <c r="C48" s="37" t="n">
        <v>165</v>
      </c>
      <c r="D48" s="65"/>
      <c r="E48" s="56" t="n">
        <f aca="false">2*C48/100</f>
        <v>3.3</v>
      </c>
      <c r="F48" s="56" t="n">
        <f aca="false">0.1*C48/100</f>
        <v>0.165</v>
      </c>
      <c r="G48" s="56" t="n">
        <f aca="false">19.7*C48/100</f>
        <v>32.505</v>
      </c>
      <c r="H48" s="81"/>
      <c r="I48" s="61" t="n">
        <v>0</v>
      </c>
      <c r="J48" s="47" t="n">
        <f aca="false">I48*B48/1000</f>
        <v>0</v>
      </c>
      <c r="K48" s="61"/>
      <c r="L48" s="42"/>
      <c r="M48" s="42"/>
      <c r="N48" s="42"/>
      <c r="O48" s="43"/>
      <c r="P48" s="43"/>
      <c r="Q48" s="42"/>
      <c r="R48" s="42"/>
    </row>
    <row r="49" s="55" customFormat="true" ht="19.5" hidden="false" customHeight="true" outlineLevel="0" collapsed="false">
      <c r="A49" s="50" t="s">
        <v>50</v>
      </c>
      <c r="B49" s="44" t="n">
        <f aca="false">C49*1.25</f>
        <v>31.25</v>
      </c>
      <c r="C49" s="37" t="n">
        <v>25</v>
      </c>
      <c r="D49" s="65"/>
      <c r="E49" s="45"/>
      <c r="F49" s="45"/>
      <c r="G49" s="45"/>
      <c r="H49" s="133"/>
      <c r="I49" s="47"/>
      <c r="J49" s="47" t="n">
        <f aca="false">I49*B49/1000</f>
        <v>0</v>
      </c>
      <c r="K49" s="47"/>
      <c r="L49" s="43"/>
      <c r="M49" s="43"/>
      <c r="N49" s="43"/>
      <c r="O49" s="43"/>
      <c r="P49" s="43"/>
      <c r="Q49" s="43"/>
      <c r="R49" s="43"/>
    </row>
    <row r="50" customFormat="false" ht="17.25" hidden="false" customHeight="true" outlineLevel="0" collapsed="false">
      <c r="A50" s="84" t="s">
        <v>51</v>
      </c>
      <c r="B50" s="44" t="n">
        <f aca="false">C50*1.33</f>
        <v>33.25</v>
      </c>
      <c r="C50" s="37" t="n">
        <v>25</v>
      </c>
      <c r="D50" s="65"/>
      <c r="E50" s="56" t="n">
        <f aca="false">1.3*C50/100</f>
        <v>0.325</v>
      </c>
      <c r="F50" s="56" t="n">
        <f aca="false">0.1*C50/100</f>
        <v>0.025</v>
      </c>
      <c r="G50" s="56" t="n">
        <f aca="false">7*C50/100</f>
        <v>1.75</v>
      </c>
      <c r="H50" s="133"/>
      <c r="I50" s="47" t="n">
        <v>0</v>
      </c>
      <c r="J50" s="47" t="n">
        <f aca="false">I50*B50/1000</f>
        <v>0</v>
      </c>
      <c r="K50" s="47"/>
      <c r="L50" s="42"/>
      <c r="M50" s="42"/>
      <c r="N50" s="42"/>
      <c r="O50" s="43"/>
      <c r="P50" s="43"/>
      <c r="Q50" s="42"/>
      <c r="R50" s="42"/>
    </row>
    <row r="51" customFormat="false" ht="17.25" hidden="false" customHeight="true" outlineLevel="0" collapsed="false">
      <c r="A51" s="84" t="s">
        <v>32</v>
      </c>
      <c r="B51" s="44" t="n">
        <v>1</v>
      </c>
      <c r="C51" s="37" t="n">
        <v>1</v>
      </c>
      <c r="D51" s="65"/>
      <c r="E51" s="56"/>
      <c r="F51" s="56"/>
      <c r="G51" s="56"/>
      <c r="H51" s="133"/>
      <c r="I51" s="47" t="n">
        <v>0</v>
      </c>
      <c r="J51" s="47" t="n">
        <f aca="false">I51*B51/1000</f>
        <v>0</v>
      </c>
      <c r="K51" s="47"/>
      <c r="L51" s="42"/>
      <c r="M51" s="42"/>
      <c r="N51" s="42"/>
      <c r="O51" s="43"/>
      <c r="P51" s="43"/>
      <c r="Q51" s="42"/>
      <c r="R51" s="42"/>
    </row>
    <row r="52" s="55" customFormat="true" ht="18.75" hidden="false" customHeight="true" outlineLevel="0" collapsed="false">
      <c r="A52" s="50" t="s">
        <v>52</v>
      </c>
      <c r="B52" s="44" t="n">
        <f aca="false">C52*1.19</f>
        <v>23.8</v>
      </c>
      <c r="C52" s="37" t="n">
        <v>20</v>
      </c>
      <c r="D52" s="65"/>
      <c r="E52" s="56" t="n">
        <f aca="false">1.7*C52/100</f>
        <v>0.34</v>
      </c>
      <c r="F52" s="56" t="n">
        <v>0</v>
      </c>
      <c r="G52" s="56" t="n">
        <f aca="false">9.5*C52/100</f>
        <v>1.9</v>
      </c>
      <c r="H52" s="133"/>
      <c r="I52" s="47" t="n">
        <v>0</v>
      </c>
      <c r="J52" s="47" t="n">
        <f aca="false">I52*B52/1000</f>
        <v>0</v>
      </c>
      <c r="K52" s="47"/>
      <c r="L52" s="43"/>
      <c r="M52" s="43"/>
      <c r="N52" s="43"/>
      <c r="O52" s="43"/>
      <c r="P52" s="43"/>
      <c r="Q52" s="43"/>
      <c r="R52" s="43"/>
    </row>
    <row r="53" customFormat="false" ht="18" hidden="false" customHeight="true" outlineLevel="0" collapsed="false">
      <c r="A53" s="50" t="s">
        <v>95</v>
      </c>
      <c r="B53" s="37" t="n">
        <v>10</v>
      </c>
      <c r="C53" s="37" t="n">
        <v>10</v>
      </c>
      <c r="D53" s="342"/>
      <c r="E53" s="343" t="n">
        <v>0</v>
      </c>
      <c r="F53" s="109" t="n">
        <f aca="false">99.9*C53/100</f>
        <v>9.99</v>
      </c>
      <c r="G53" s="109" t="n">
        <v>0</v>
      </c>
      <c r="H53" s="133"/>
      <c r="I53" s="41" t="n">
        <v>0</v>
      </c>
      <c r="J53" s="41" t="n">
        <f aca="false">I53*B53/1000</f>
        <v>0</v>
      </c>
      <c r="K53" s="47"/>
      <c r="L53" s="43"/>
      <c r="M53" s="43"/>
      <c r="N53" s="43"/>
      <c r="O53" s="43"/>
      <c r="P53" s="43"/>
      <c r="Q53" s="43"/>
      <c r="R53" s="43"/>
    </row>
    <row r="54" customFormat="false" ht="26.1" hidden="false" customHeight="true" outlineLevel="0" collapsed="false">
      <c r="A54" s="77" t="s">
        <v>191</v>
      </c>
      <c r="B54" s="77"/>
      <c r="C54" s="77"/>
      <c r="D54" s="31" t="s">
        <v>70</v>
      </c>
      <c r="E54" s="32" t="n">
        <f aca="false">E55+E56+E57+E58</f>
        <v>0.826</v>
      </c>
      <c r="F54" s="32" t="n">
        <f aca="false">F55+F56+F57+F58</f>
        <v>5.795</v>
      </c>
      <c r="G54" s="32" t="n">
        <f aca="false">G55+G56+G57+G58</f>
        <v>0.886</v>
      </c>
      <c r="H54" s="53" t="n">
        <f aca="false">G54*4+F54*9+E54*4</f>
        <v>59.003</v>
      </c>
      <c r="I54" s="34"/>
      <c r="J54" s="274" t="n">
        <f aca="false">J55+J56+J57+J58</f>
        <v>0</v>
      </c>
      <c r="K54" s="34" t="n">
        <v>9.8</v>
      </c>
      <c r="L54" s="34" t="n">
        <v>0.03</v>
      </c>
      <c r="M54" s="34" t="n">
        <v>0</v>
      </c>
      <c r="N54" s="34" t="n">
        <v>0.1</v>
      </c>
      <c r="O54" s="34" t="n">
        <v>22.5</v>
      </c>
      <c r="P54" s="34" t="n">
        <v>41.16</v>
      </c>
      <c r="Q54" s="34" t="n">
        <v>13.72</v>
      </c>
      <c r="R54" s="34" t="n">
        <v>0.59</v>
      </c>
    </row>
    <row r="55" s="55" customFormat="true" ht="26.1" hidden="false" customHeight="true" outlineLevel="0" collapsed="false">
      <c r="A55" s="36" t="s">
        <v>71</v>
      </c>
      <c r="B55" s="44" t="n">
        <v>105</v>
      </c>
      <c r="C55" s="37" t="n">
        <v>100</v>
      </c>
      <c r="D55" s="37"/>
      <c r="E55" s="45" t="n">
        <f aca="false">0.8*C55/100</f>
        <v>0.8</v>
      </c>
      <c r="F55" s="45" t="n">
        <f aca="false">0.8*C55/100</f>
        <v>0.8</v>
      </c>
      <c r="G55" s="45" t="n">
        <f aca="false">0.8*C55/100</f>
        <v>0.8</v>
      </c>
      <c r="H55" s="56"/>
      <c r="I55" s="41" t="n">
        <v>0</v>
      </c>
      <c r="J55" s="41" t="n">
        <f aca="false">I55*B55/1000</f>
        <v>0</v>
      </c>
      <c r="K55" s="41"/>
      <c r="L55" s="34"/>
      <c r="M55" s="34"/>
      <c r="N55" s="34"/>
      <c r="O55" s="34"/>
      <c r="P55" s="34"/>
      <c r="Q55" s="34"/>
      <c r="R55" s="34"/>
    </row>
    <row r="56" s="55" customFormat="true" ht="26.1" hidden="false" customHeight="true" outlineLevel="0" collapsed="false">
      <c r="A56" s="36" t="s">
        <v>72</v>
      </c>
      <c r="B56" s="44" t="n">
        <f aca="false">C56*1.02</f>
        <v>102</v>
      </c>
      <c r="C56" s="44" t="n">
        <v>100</v>
      </c>
      <c r="D56" s="37"/>
      <c r="E56" s="45"/>
      <c r="F56" s="45"/>
      <c r="G56" s="45"/>
      <c r="H56" s="64"/>
      <c r="I56" s="47"/>
      <c r="J56" s="41" t="n">
        <f aca="false">I56*B56/1000</f>
        <v>0</v>
      </c>
      <c r="K56" s="27"/>
      <c r="L56" s="137"/>
      <c r="M56" s="137"/>
      <c r="N56" s="137"/>
      <c r="O56" s="138"/>
      <c r="P56" s="138"/>
      <c r="Q56" s="137"/>
      <c r="R56" s="137"/>
    </row>
    <row r="57" s="55" customFormat="true" ht="26.1" hidden="false" customHeight="true" outlineLevel="0" collapsed="false">
      <c r="A57" s="48" t="s">
        <v>73</v>
      </c>
      <c r="B57" s="119" t="n">
        <v>5</v>
      </c>
      <c r="C57" s="119" t="n">
        <v>5</v>
      </c>
      <c r="D57" s="37"/>
      <c r="E57" s="45" t="n">
        <f aca="false">0*C57/100</f>
        <v>0</v>
      </c>
      <c r="F57" s="45" t="n">
        <f aca="false">99.9*C57/100</f>
        <v>4.995</v>
      </c>
      <c r="G57" s="45" t="n">
        <f aca="false">0*C57/100</f>
        <v>0</v>
      </c>
      <c r="H57" s="64"/>
      <c r="I57" s="41" t="n">
        <v>0</v>
      </c>
      <c r="J57" s="41" t="n">
        <f aca="false">I57*B57/1000</f>
        <v>0</v>
      </c>
      <c r="K57" s="27"/>
      <c r="L57" s="137"/>
      <c r="M57" s="137"/>
      <c r="N57" s="137"/>
      <c r="O57" s="138"/>
      <c r="P57" s="138"/>
      <c r="Q57" s="137"/>
      <c r="R57" s="137"/>
    </row>
    <row r="58" s="55" customFormat="true" ht="26.1" hidden="false" customHeight="true" outlineLevel="0" collapsed="false">
      <c r="A58" s="36" t="s">
        <v>74</v>
      </c>
      <c r="B58" s="139" t="n">
        <f aca="false">C58*1.35</f>
        <v>2.7</v>
      </c>
      <c r="C58" s="37" t="n">
        <v>2</v>
      </c>
      <c r="D58" s="38"/>
      <c r="E58" s="45" t="n">
        <f aca="false">1.3*C58/100</f>
        <v>0.026</v>
      </c>
      <c r="F58" s="45" t="n">
        <f aca="false">0*C58/100</f>
        <v>0</v>
      </c>
      <c r="G58" s="45" t="n">
        <f aca="false">4.3*C58/100</f>
        <v>0.086</v>
      </c>
      <c r="H58" s="18"/>
      <c r="I58" s="41" t="n">
        <v>0</v>
      </c>
      <c r="J58" s="41" t="n">
        <f aca="false">I58*B58/1000</f>
        <v>0</v>
      </c>
      <c r="K58" s="54"/>
      <c r="L58" s="137"/>
      <c r="M58" s="137"/>
      <c r="N58" s="137"/>
      <c r="O58" s="138"/>
      <c r="P58" s="138"/>
      <c r="Q58" s="137"/>
      <c r="R58" s="137"/>
    </row>
    <row r="59" s="55" customFormat="true" ht="26.1" hidden="false" customHeight="true" outlineLevel="0" collapsed="false">
      <c r="A59" s="83" t="s">
        <v>99</v>
      </c>
      <c r="B59" s="83"/>
      <c r="C59" s="83"/>
      <c r="D59" s="83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83"/>
      <c r="R59" s="83"/>
    </row>
    <row r="60" s="55" customFormat="true" ht="26.1" hidden="false" customHeight="true" outlineLevel="0" collapsed="false">
      <c r="A60" s="77" t="s">
        <v>192</v>
      </c>
      <c r="B60" s="139"/>
      <c r="C60" s="37"/>
      <c r="D60" s="38" t="s">
        <v>70</v>
      </c>
      <c r="E60" s="32" t="n">
        <f aca="false">E61+E62</f>
        <v>17</v>
      </c>
      <c r="F60" s="32" t="n">
        <f aca="false">F61+F62</f>
        <v>5.795</v>
      </c>
      <c r="G60" s="32" t="n">
        <f aca="false">G61+G62</f>
        <v>11.5</v>
      </c>
      <c r="H60" s="53" t="n">
        <v>106</v>
      </c>
      <c r="I60" s="41"/>
      <c r="J60" s="41"/>
      <c r="K60" s="54"/>
      <c r="L60" s="137"/>
      <c r="M60" s="137"/>
      <c r="N60" s="137"/>
      <c r="O60" s="138"/>
      <c r="P60" s="138"/>
      <c r="Q60" s="137"/>
      <c r="R60" s="137"/>
    </row>
    <row r="61" s="55" customFormat="true" ht="26.1" hidden="false" customHeight="true" outlineLevel="0" collapsed="false">
      <c r="A61" s="36" t="s">
        <v>193</v>
      </c>
      <c r="B61" s="139" t="n">
        <v>120</v>
      </c>
      <c r="C61" s="37" t="n">
        <v>100</v>
      </c>
      <c r="D61" s="38"/>
      <c r="E61" s="45" t="n">
        <f aca="false">17*C61/100</f>
        <v>17</v>
      </c>
      <c r="F61" s="45" t="n">
        <f aca="false">0.8*C61/100</f>
        <v>0.8</v>
      </c>
      <c r="G61" s="45" t="n">
        <f aca="false">11.5*C61/100</f>
        <v>11.5</v>
      </c>
      <c r="H61" s="18"/>
      <c r="I61" s="41"/>
      <c r="J61" s="41"/>
      <c r="K61" s="54"/>
      <c r="L61" s="137"/>
      <c r="M61" s="137"/>
      <c r="N61" s="137"/>
      <c r="O61" s="138"/>
      <c r="P61" s="138"/>
      <c r="Q61" s="137"/>
      <c r="R61" s="137"/>
    </row>
    <row r="62" s="55" customFormat="true" ht="26.1" hidden="false" customHeight="true" outlineLevel="0" collapsed="false">
      <c r="A62" s="48" t="s">
        <v>73</v>
      </c>
      <c r="B62" s="119" t="n">
        <v>5</v>
      </c>
      <c r="C62" s="119" t="n">
        <v>5</v>
      </c>
      <c r="D62" s="37"/>
      <c r="E62" s="45" t="n">
        <f aca="false">0*C62/100</f>
        <v>0</v>
      </c>
      <c r="F62" s="45" t="n">
        <f aca="false">99.9*C62/100</f>
        <v>4.995</v>
      </c>
      <c r="G62" s="45" t="n">
        <f aca="false">0*C62/100</f>
        <v>0</v>
      </c>
      <c r="H62" s="344"/>
      <c r="I62" s="41"/>
      <c r="J62" s="41"/>
      <c r="K62" s="54"/>
      <c r="L62" s="137"/>
      <c r="M62" s="137"/>
      <c r="N62" s="137"/>
      <c r="O62" s="138"/>
      <c r="P62" s="138"/>
      <c r="Q62" s="137"/>
      <c r="R62" s="137"/>
    </row>
    <row r="63" s="55" customFormat="true" ht="26.1" hidden="false" customHeight="true" outlineLevel="0" collapsed="false">
      <c r="A63" s="271" t="s">
        <v>194</v>
      </c>
      <c r="B63" s="271"/>
      <c r="C63" s="271"/>
      <c r="D63" s="31" t="n">
        <v>200</v>
      </c>
      <c r="E63" s="32" t="n">
        <f aca="false">E64+E66</f>
        <v>0.45</v>
      </c>
      <c r="F63" s="32" t="n">
        <f aca="false">F64+F66</f>
        <v>0</v>
      </c>
      <c r="G63" s="32" t="n">
        <f aca="false">G64+G66</f>
        <v>32.695</v>
      </c>
      <c r="H63" s="67" t="n">
        <v>103</v>
      </c>
      <c r="I63" s="47"/>
      <c r="J63" s="71" t="n">
        <f aca="false">J64+J65+J66</f>
        <v>0</v>
      </c>
      <c r="K63" s="34" t="n">
        <v>0.24</v>
      </c>
      <c r="L63" s="34" t="n">
        <v>0</v>
      </c>
      <c r="M63" s="34" t="n">
        <v>0</v>
      </c>
      <c r="N63" s="34" t="n">
        <v>0</v>
      </c>
      <c r="O63" s="34" t="n">
        <v>25</v>
      </c>
      <c r="P63" s="34" t="n">
        <v>18.71</v>
      </c>
      <c r="Q63" s="34" t="n">
        <v>2.57</v>
      </c>
      <c r="R63" s="34" t="n">
        <v>0.55</v>
      </c>
    </row>
    <row r="64" s="55" customFormat="true" ht="17.25" hidden="false" customHeight="true" outlineLevel="0" collapsed="false">
      <c r="A64" s="36" t="s">
        <v>195</v>
      </c>
      <c r="B64" s="37" t="n">
        <v>25</v>
      </c>
      <c r="C64" s="37" t="n">
        <v>25</v>
      </c>
      <c r="D64" s="31"/>
      <c r="E64" s="56" t="n">
        <f aca="false">1.8*C64/100</f>
        <v>0.45</v>
      </c>
      <c r="F64" s="56" t="n">
        <v>0</v>
      </c>
      <c r="G64" s="56" t="n">
        <f aca="false">70.9*C64/100</f>
        <v>17.725</v>
      </c>
      <c r="H64" s="33"/>
      <c r="I64" s="47" t="n">
        <v>0</v>
      </c>
      <c r="J64" s="41" t="n">
        <f aca="false">B64*I64/1000</f>
        <v>0</v>
      </c>
      <c r="K64" s="34"/>
      <c r="L64" s="34"/>
      <c r="M64" s="34"/>
      <c r="N64" s="34"/>
      <c r="O64" s="34"/>
      <c r="P64" s="34"/>
      <c r="Q64" s="34"/>
      <c r="R64" s="34"/>
    </row>
    <row r="65" s="55" customFormat="true" ht="17.25" hidden="false" customHeight="true" outlineLevel="0" collapsed="false">
      <c r="A65" s="36" t="s">
        <v>29</v>
      </c>
      <c r="B65" s="37" t="n">
        <v>200</v>
      </c>
      <c r="C65" s="37" t="n">
        <v>200</v>
      </c>
      <c r="D65" s="345"/>
      <c r="E65" s="32"/>
      <c r="F65" s="32"/>
      <c r="G65" s="32"/>
      <c r="H65" s="33"/>
      <c r="I65" s="47"/>
      <c r="J65" s="41" t="n">
        <f aca="false">B65*I65/1000</f>
        <v>0</v>
      </c>
      <c r="K65" s="34"/>
      <c r="L65" s="34"/>
      <c r="M65" s="34"/>
      <c r="N65" s="34"/>
      <c r="O65" s="34"/>
      <c r="P65" s="34"/>
      <c r="Q65" s="34"/>
      <c r="R65" s="34"/>
    </row>
    <row r="66" s="55" customFormat="true" ht="16.5" hidden="false" customHeight="true" outlineLevel="0" collapsed="false">
      <c r="A66" s="50" t="s">
        <v>31</v>
      </c>
      <c r="B66" s="65" t="n">
        <v>15</v>
      </c>
      <c r="C66" s="65" t="n">
        <v>15</v>
      </c>
      <c r="D66" s="346"/>
      <c r="E66" s="45" t="n">
        <v>0</v>
      </c>
      <c r="F66" s="45" t="n">
        <v>0</v>
      </c>
      <c r="G66" s="45" t="n">
        <f aca="false">99.8*C66/100</f>
        <v>14.97</v>
      </c>
      <c r="H66" s="242"/>
      <c r="I66" s="27" t="n">
        <v>0</v>
      </c>
      <c r="J66" s="41" t="n">
        <f aca="false">B66*I66/1000</f>
        <v>0</v>
      </c>
      <c r="K66" s="19"/>
      <c r="L66" s="19"/>
      <c r="M66" s="19"/>
      <c r="N66" s="19"/>
      <c r="O66" s="76"/>
      <c r="P66" s="76"/>
      <c r="Q66" s="19"/>
      <c r="R66" s="19"/>
    </row>
    <row r="67" customFormat="false" ht="19.5" hidden="false" customHeight="true" outlineLevel="0" collapsed="false">
      <c r="A67" s="147" t="s">
        <v>111</v>
      </c>
      <c r="B67" s="148" t="n">
        <v>150</v>
      </c>
      <c r="C67" s="149"/>
      <c r="D67" s="150" t="n">
        <v>150</v>
      </c>
      <c r="E67" s="117" t="n">
        <f aca="false">0.4*D67/100</f>
        <v>0.6</v>
      </c>
      <c r="F67" s="117" t="n">
        <v>0</v>
      </c>
      <c r="G67" s="117" t="n">
        <f aca="false">11.3*D67/100</f>
        <v>16.95</v>
      </c>
      <c r="H67" s="67" t="n">
        <f aca="false">E67*4+F67*9+G67*4</f>
        <v>70.2</v>
      </c>
      <c r="I67" s="41" t="n">
        <v>0</v>
      </c>
      <c r="J67" s="151" t="n">
        <f aca="false">D67*I67/1000</f>
        <v>0</v>
      </c>
      <c r="K67" s="34" t="n">
        <v>9.46153846153846</v>
      </c>
      <c r="L67" s="34" t="n">
        <v>0.0692307692307692</v>
      </c>
      <c r="M67" s="34" t="n">
        <v>0</v>
      </c>
      <c r="N67" s="34" t="n">
        <v>0.346153846153846</v>
      </c>
      <c r="O67" s="34" t="n">
        <v>40.7307692307692</v>
      </c>
      <c r="P67" s="34" t="n">
        <v>72.5576923076923</v>
      </c>
      <c r="Q67" s="34" t="n">
        <v>18.2307692307692</v>
      </c>
      <c r="R67" s="34" t="n">
        <v>0</v>
      </c>
    </row>
    <row r="68" customFormat="false" ht="19.5" hidden="false" customHeight="true" outlineLevel="0" collapsed="false">
      <c r="A68" s="69" t="s">
        <v>76</v>
      </c>
      <c r="B68" s="69"/>
      <c r="C68" s="69"/>
      <c r="D68" s="70" t="n">
        <v>40</v>
      </c>
      <c r="E68" s="32" t="n">
        <f aca="false">7.6*D68/100</f>
        <v>3.04</v>
      </c>
      <c r="F68" s="32" t="n">
        <f aca="false">0.9*D68/100</f>
        <v>0.36</v>
      </c>
      <c r="G68" s="32" t="n">
        <f aca="false">48.4*D68/100</f>
        <v>19.36</v>
      </c>
      <c r="H68" s="28" t="n">
        <f aca="false">E68*4+F68*9+G68*4</f>
        <v>92.84</v>
      </c>
      <c r="I68" s="41" t="n">
        <v>0</v>
      </c>
      <c r="J68" s="71" t="n">
        <f aca="false">I68*D68/1000</f>
        <v>0</v>
      </c>
      <c r="K68" s="34" t="n">
        <v>0</v>
      </c>
      <c r="L68" s="34" t="n">
        <v>0.02</v>
      </c>
      <c r="M68" s="34" t="n">
        <v>0</v>
      </c>
      <c r="N68" s="34" t="n">
        <v>0.03</v>
      </c>
      <c r="O68" s="34" t="n">
        <v>2.99</v>
      </c>
      <c r="P68" s="34" t="n">
        <v>13</v>
      </c>
      <c r="Q68" s="34" t="n">
        <v>2.74</v>
      </c>
      <c r="R68" s="34" t="n">
        <v>0.31</v>
      </c>
    </row>
    <row r="69" s="55" customFormat="true" ht="21" hidden="false" customHeight="true" outlineLevel="0" collapsed="false">
      <c r="A69" s="69" t="s">
        <v>41</v>
      </c>
      <c r="B69" s="69"/>
      <c r="C69" s="69"/>
      <c r="D69" s="70" t="n">
        <v>40</v>
      </c>
      <c r="E69" s="32" t="n">
        <f aca="false">6.6*D69/100</f>
        <v>2.64</v>
      </c>
      <c r="F69" s="32" t="n">
        <f aca="false">1.1*D69/100</f>
        <v>0.44</v>
      </c>
      <c r="G69" s="32" t="n">
        <f aca="false">41*D69/100</f>
        <v>16.4</v>
      </c>
      <c r="H69" s="28" t="n">
        <f aca="false">E69*4+F69*9+G69*4</f>
        <v>80.12</v>
      </c>
      <c r="I69" s="41" t="n">
        <v>0</v>
      </c>
      <c r="J69" s="71" t="n">
        <f aca="false">I69*D69/1000</f>
        <v>0</v>
      </c>
      <c r="K69" s="34" t="n">
        <v>0</v>
      </c>
      <c r="L69" s="34" t="n">
        <v>0.0333333333333333</v>
      </c>
      <c r="M69" s="34" t="n">
        <v>0</v>
      </c>
      <c r="N69" s="34" t="n">
        <v>0.32</v>
      </c>
      <c r="O69" s="34" t="n">
        <v>7</v>
      </c>
      <c r="P69" s="34" t="n">
        <v>31</v>
      </c>
      <c r="Q69" s="34" t="n">
        <v>8.2</v>
      </c>
      <c r="R69" s="34" t="n">
        <v>0.58</v>
      </c>
    </row>
    <row r="70" s="55" customFormat="true" ht="18.75" hidden="false" customHeight="true" outlineLevel="0" collapsed="false">
      <c r="A70" s="142" t="s">
        <v>77</v>
      </c>
      <c r="B70" s="142"/>
      <c r="C70" s="142"/>
      <c r="D70" s="142"/>
      <c r="E70" s="347" t="n">
        <f aca="false">E71+E72</f>
        <v>8.32</v>
      </c>
      <c r="F70" s="347" t="n">
        <f aca="false">F71+F72</f>
        <v>30.56</v>
      </c>
      <c r="G70" s="347" t="n">
        <f aca="false">G71+G72</f>
        <v>43.8</v>
      </c>
      <c r="H70" s="28" t="n">
        <f aca="false">H71+H72</f>
        <v>483.52</v>
      </c>
      <c r="I70" s="41"/>
      <c r="J70" s="274" t="n">
        <f aca="false">J71+J72+J84</f>
        <v>0</v>
      </c>
      <c r="K70" s="47" t="n">
        <f aca="false">K71+K74</f>
        <v>0.1</v>
      </c>
      <c r="L70" s="47" t="n">
        <f aca="false">L71+L74</f>
        <v>0.15625</v>
      </c>
      <c r="M70" s="47" t="n">
        <f aca="false">M71+M74</f>
        <v>71.2</v>
      </c>
      <c r="N70" s="47" t="n">
        <f aca="false">N71+N74</f>
        <v>0.5</v>
      </c>
      <c r="O70" s="47" t="n">
        <f aca="false">O71+O74</f>
        <v>408.2</v>
      </c>
      <c r="P70" s="47" t="n">
        <f aca="false">P71+P74</f>
        <v>487.3</v>
      </c>
      <c r="Q70" s="47" t="n">
        <f aca="false">Q71+Q74</f>
        <v>34.1</v>
      </c>
      <c r="R70" s="47" t="n">
        <f aca="false">R71+R74</f>
        <v>0.83</v>
      </c>
    </row>
    <row r="71" s="55" customFormat="true" ht="27" hidden="false" customHeight="true" outlineLevel="0" collapsed="false">
      <c r="A71" s="144" t="s">
        <v>196</v>
      </c>
      <c r="B71" s="65" t="n">
        <v>207</v>
      </c>
      <c r="C71" s="65"/>
      <c r="D71" s="145" t="n">
        <v>200</v>
      </c>
      <c r="E71" s="32" t="n">
        <f aca="false">2.8*D71/100</f>
        <v>5.6</v>
      </c>
      <c r="F71" s="32" t="n">
        <f aca="false">3.2*D71/100</f>
        <v>6.4</v>
      </c>
      <c r="G71" s="32" t="n">
        <f aca="false">4.1*D71/100</f>
        <v>8.2</v>
      </c>
      <c r="H71" s="67" t="n">
        <f aca="false">E71*4+F71*9+G71*4</f>
        <v>112.8</v>
      </c>
      <c r="I71" s="41" t="n">
        <v>0</v>
      </c>
      <c r="J71" s="34" t="n">
        <f aca="false">I71*B71/1000</f>
        <v>0</v>
      </c>
      <c r="K71" s="34" t="n">
        <v>0</v>
      </c>
      <c r="L71" s="34" t="n">
        <v>0.1</v>
      </c>
      <c r="M71" s="34" t="n">
        <v>0</v>
      </c>
      <c r="N71" s="34" t="n">
        <v>0</v>
      </c>
      <c r="O71" s="34" t="n">
        <v>240</v>
      </c>
      <c r="P71" s="34" t="n">
        <v>266</v>
      </c>
      <c r="Q71" s="34" t="n">
        <v>5.2</v>
      </c>
      <c r="R71" s="34" t="n">
        <v>0.03</v>
      </c>
    </row>
    <row r="72" s="280" customFormat="true" ht="21.75" hidden="false" customHeight="true" outlineLevel="0" collapsed="false">
      <c r="A72" s="77" t="s">
        <v>197</v>
      </c>
      <c r="B72" s="77"/>
      <c r="C72" s="77"/>
      <c r="D72" s="31" t="n">
        <v>80</v>
      </c>
      <c r="E72" s="32" t="n">
        <f aca="false">3.4*D72/100</f>
        <v>2.72</v>
      </c>
      <c r="F72" s="32" t="n">
        <f aca="false">30.2*D72/100</f>
        <v>24.16</v>
      </c>
      <c r="G72" s="32" t="n">
        <f aca="false">44.5*D72/100</f>
        <v>35.6</v>
      </c>
      <c r="H72" s="146" t="n">
        <f aca="false">G72*4+F72*9+E72*4</f>
        <v>370.72</v>
      </c>
      <c r="I72" s="41" t="n">
        <v>0</v>
      </c>
      <c r="J72" s="34" t="n">
        <f aca="false">I72*D72/1000</f>
        <v>0</v>
      </c>
      <c r="K72" s="54" t="n">
        <v>0</v>
      </c>
      <c r="L72" s="34" t="n">
        <v>0.05250375</v>
      </c>
      <c r="M72" s="34" t="n">
        <v>0.03375</v>
      </c>
      <c r="N72" s="34" t="n">
        <v>1.6425</v>
      </c>
      <c r="O72" s="34" t="n">
        <v>20.71125</v>
      </c>
      <c r="P72" s="34" t="n">
        <v>67.35375</v>
      </c>
      <c r="Q72" s="34" t="n">
        <v>11.5875</v>
      </c>
      <c r="R72" s="34" t="n">
        <v>0.6525</v>
      </c>
      <c r="S72" s="348"/>
      <c r="T72" s="348"/>
      <c r="U72" s="348"/>
      <c r="V72" s="348"/>
      <c r="W72" s="348"/>
      <c r="X72" s="348"/>
      <c r="Y72" s="348"/>
      <c r="Z72" s="348"/>
      <c r="AA72" s="348"/>
      <c r="AB72" s="348"/>
      <c r="AC72" s="348"/>
      <c r="AD72" s="348"/>
    </row>
    <row r="73" s="55" customFormat="true" ht="18" hidden="false" customHeight="true" outlineLevel="0" collapsed="false">
      <c r="A73" s="280" t="s">
        <v>120</v>
      </c>
      <c r="B73" s="280"/>
      <c r="C73" s="280"/>
      <c r="D73" s="280"/>
      <c r="E73" s="280"/>
      <c r="F73" s="280"/>
      <c r="G73" s="280"/>
      <c r="H73" s="280"/>
      <c r="I73" s="280"/>
      <c r="J73" s="280"/>
      <c r="K73" s="280"/>
      <c r="L73" s="280"/>
      <c r="M73" s="280"/>
      <c r="N73" s="280"/>
      <c r="O73" s="280"/>
      <c r="P73" s="280"/>
      <c r="Q73" s="280"/>
      <c r="R73" s="280"/>
    </row>
    <row r="74" customFormat="false" ht="14.25" hidden="false" customHeight="true" outlineLevel="0" collapsed="false">
      <c r="A74" s="77" t="s">
        <v>198</v>
      </c>
      <c r="B74" s="77"/>
      <c r="C74" s="77"/>
      <c r="D74" s="31" t="n">
        <v>200</v>
      </c>
      <c r="E74" s="32" t="n">
        <v>14.2</v>
      </c>
      <c r="F74" s="32" t="n">
        <v>17</v>
      </c>
      <c r="G74" s="32" t="n">
        <v>41.1</v>
      </c>
      <c r="H74" s="33" t="n">
        <f aca="false">G74*4+F74*9+E74*4</f>
        <v>374.2</v>
      </c>
      <c r="I74" s="34"/>
      <c r="J74" s="34" t="n">
        <f aca="false">SUM(J75:J83)</f>
        <v>0</v>
      </c>
      <c r="K74" s="34" t="n">
        <v>0.1</v>
      </c>
      <c r="L74" s="34" t="n">
        <v>0.05625</v>
      </c>
      <c r="M74" s="34" t="n">
        <v>71.2</v>
      </c>
      <c r="N74" s="34" t="n">
        <v>0.5</v>
      </c>
      <c r="O74" s="34" t="n">
        <v>168.2</v>
      </c>
      <c r="P74" s="34" t="n">
        <v>221.3</v>
      </c>
      <c r="Q74" s="34" t="n">
        <v>28.9</v>
      </c>
      <c r="R74" s="34" t="n">
        <v>0.8</v>
      </c>
    </row>
    <row r="75" s="55" customFormat="true" ht="15" hidden="false" customHeight="true" outlineLevel="0" collapsed="false">
      <c r="A75" s="48" t="s">
        <v>125</v>
      </c>
      <c r="B75" s="49" t="n">
        <v>151</v>
      </c>
      <c r="C75" s="49" t="n">
        <v>150</v>
      </c>
      <c r="D75" s="79"/>
      <c r="E75" s="288"/>
      <c r="F75" s="288"/>
      <c r="G75" s="288"/>
      <c r="H75" s="288"/>
      <c r="I75" s="61" t="n">
        <v>0</v>
      </c>
      <c r="J75" s="61" t="n">
        <f aca="false">B75*I75/1000</f>
        <v>0</v>
      </c>
      <c r="K75" s="61"/>
      <c r="L75" s="61"/>
      <c r="M75" s="61"/>
      <c r="N75" s="61"/>
      <c r="O75" s="61"/>
      <c r="P75" s="61"/>
      <c r="Q75" s="61"/>
      <c r="R75" s="61"/>
    </row>
    <row r="76" customFormat="false" ht="14.25" hidden="false" customHeight="true" outlineLevel="0" collapsed="false">
      <c r="A76" s="36" t="s">
        <v>199</v>
      </c>
      <c r="B76" s="37" t="n">
        <v>7</v>
      </c>
      <c r="C76" s="37" t="n">
        <v>7</v>
      </c>
      <c r="D76" s="249"/>
      <c r="E76" s="250"/>
      <c r="F76" s="56"/>
      <c r="G76" s="56"/>
      <c r="H76" s="45"/>
      <c r="I76" s="47" t="n">
        <v>0</v>
      </c>
      <c r="J76" s="41" t="n">
        <f aca="false">B76*I76/1000</f>
        <v>0</v>
      </c>
      <c r="K76" s="47"/>
      <c r="L76" s="47"/>
      <c r="M76" s="47"/>
      <c r="N76" s="47"/>
      <c r="O76" s="47"/>
      <c r="P76" s="47"/>
      <c r="Q76" s="47"/>
      <c r="R76" s="47"/>
    </row>
    <row r="77" s="55" customFormat="true" ht="13.5" hidden="false" customHeight="true" outlineLevel="0" collapsed="false">
      <c r="A77" s="36" t="s">
        <v>200</v>
      </c>
      <c r="B77" s="37" t="n">
        <v>30</v>
      </c>
      <c r="C77" s="37" t="n">
        <v>30</v>
      </c>
      <c r="D77" s="249"/>
      <c r="E77" s="250"/>
      <c r="F77" s="56"/>
      <c r="G77" s="56"/>
      <c r="H77" s="45"/>
      <c r="I77" s="47" t="n">
        <v>0</v>
      </c>
      <c r="J77" s="47" t="n">
        <f aca="false">I77*B77/40</f>
        <v>0</v>
      </c>
      <c r="K77" s="47"/>
      <c r="L77" s="47"/>
      <c r="M77" s="47"/>
      <c r="N77" s="47"/>
      <c r="O77" s="47"/>
      <c r="P77" s="47"/>
      <c r="Q77" s="47"/>
      <c r="R77" s="47"/>
    </row>
    <row r="78" s="55" customFormat="true" ht="14.25" hidden="false" customHeight="true" outlineLevel="0" collapsed="false">
      <c r="A78" s="36" t="s">
        <v>31</v>
      </c>
      <c r="B78" s="37" t="n">
        <v>5</v>
      </c>
      <c r="C78" s="37" t="n">
        <v>5</v>
      </c>
      <c r="D78" s="249"/>
      <c r="E78" s="250"/>
      <c r="F78" s="56"/>
      <c r="G78" s="56"/>
      <c r="H78" s="45"/>
      <c r="I78" s="41" t="n">
        <v>0</v>
      </c>
      <c r="J78" s="41" t="n">
        <f aca="false">I78*B78/1000</f>
        <v>0</v>
      </c>
      <c r="K78" s="47"/>
      <c r="L78" s="47"/>
      <c r="M78" s="47"/>
      <c r="N78" s="47"/>
      <c r="O78" s="47"/>
      <c r="P78" s="47"/>
      <c r="Q78" s="47"/>
      <c r="R78" s="47"/>
    </row>
    <row r="79" s="55" customFormat="true" ht="15" hidden="false" customHeight="true" outlineLevel="0" collapsed="false">
      <c r="A79" s="349" t="s">
        <v>119</v>
      </c>
      <c r="B79" s="44"/>
      <c r="C79" s="337" t="n">
        <v>34</v>
      </c>
      <c r="D79" s="249"/>
      <c r="E79" s="250"/>
      <c r="F79" s="56"/>
      <c r="G79" s="56"/>
      <c r="H79" s="45"/>
      <c r="I79" s="47"/>
      <c r="J79" s="47"/>
      <c r="K79" s="47"/>
      <c r="L79" s="47"/>
      <c r="M79" s="47"/>
      <c r="N79" s="47"/>
      <c r="O79" s="47"/>
      <c r="P79" s="47"/>
      <c r="Q79" s="47"/>
      <c r="R79" s="47"/>
    </row>
    <row r="80" s="55" customFormat="true" ht="13.5" hidden="false" customHeight="true" outlineLevel="0" collapsed="false">
      <c r="A80" s="36" t="s">
        <v>31</v>
      </c>
      <c r="B80" s="37" t="n">
        <v>5</v>
      </c>
      <c r="C80" s="37" t="n">
        <v>5</v>
      </c>
      <c r="D80" s="249"/>
      <c r="E80" s="250"/>
      <c r="F80" s="56"/>
      <c r="G80" s="56"/>
      <c r="H80" s="45"/>
      <c r="I80" s="41" t="n">
        <v>0</v>
      </c>
      <c r="J80" s="41" t="n">
        <f aca="false">I80*B80/1000</f>
        <v>0</v>
      </c>
      <c r="K80" s="47"/>
      <c r="L80" s="47"/>
      <c r="M80" s="47"/>
      <c r="N80" s="47"/>
      <c r="O80" s="47"/>
      <c r="P80" s="47"/>
      <c r="Q80" s="47"/>
      <c r="R80" s="47"/>
    </row>
    <row r="81" s="55" customFormat="true" ht="12.75" hidden="false" customHeight="true" outlineLevel="0" collapsed="false">
      <c r="A81" s="36" t="s">
        <v>62</v>
      </c>
      <c r="B81" s="37" t="n">
        <v>20</v>
      </c>
      <c r="C81" s="37" t="n">
        <v>20</v>
      </c>
      <c r="D81" s="249"/>
      <c r="E81" s="250"/>
      <c r="F81" s="56"/>
      <c r="G81" s="56"/>
      <c r="H81" s="45"/>
      <c r="I81" s="61" t="n">
        <v>0</v>
      </c>
      <c r="J81" s="61" t="n">
        <f aca="false">I81*B81/1000</f>
        <v>0</v>
      </c>
      <c r="K81" s="47"/>
      <c r="L81" s="47"/>
      <c r="M81" s="47"/>
      <c r="N81" s="47"/>
      <c r="O81" s="47"/>
      <c r="P81" s="47"/>
      <c r="Q81" s="47"/>
      <c r="R81" s="47"/>
    </row>
    <row r="82" customFormat="false" ht="14.25" hidden="false" customHeight="true" outlineLevel="0" collapsed="false">
      <c r="A82" s="350" t="s">
        <v>33</v>
      </c>
      <c r="B82" s="37" t="n">
        <v>14</v>
      </c>
      <c r="C82" s="37" t="n">
        <v>14</v>
      </c>
      <c r="D82" s="249"/>
      <c r="E82" s="250"/>
      <c r="F82" s="56"/>
      <c r="G82" s="56"/>
      <c r="H82" s="56"/>
      <c r="I82" s="41" t="n">
        <v>0</v>
      </c>
      <c r="J82" s="41" t="n">
        <f aca="false">B82*I82/1000</f>
        <v>0</v>
      </c>
      <c r="K82" s="41"/>
      <c r="L82" s="41"/>
      <c r="M82" s="41"/>
      <c r="N82" s="41"/>
      <c r="O82" s="41"/>
      <c r="P82" s="41"/>
      <c r="Q82" s="41"/>
      <c r="R82" s="41"/>
    </row>
    <row r="83" customFormat="false" ht="15.75" hidden="false" customHeight="true" outlineLevel="0" collapsed="false">
      <c r="A83" s="36" t="s">
        <v>201</v>
      </c>
      <c r="B83" s="37" t="n">
        <v>4</v>
      </c>
      <c r="C83" s="37" t="n">
        <v>4</v>
      </c>
      <c r="D83" s="249"/>
      <c r="E83" s="250"/>
      <c r="F83" s="56"/>
      <c r="G83" s="56"/>
      <c r="H83" s="64"/>
      <c r="I83" s="41" t="n">
        <v>0</v>
      </c>
      <c r="J83" s="41" t="n">
        <f aca="false">B83*I83/1000</f>
        <v>0</v>
      </c>
      <c r="K83" s="41"/>
      <c r="L83" s="41"/>
      <c r="M83" s="41"/>
      <c r="N83" s="41"/>
      <c r="O83" s="41"/>
      <c r="P83" s="41"/>
      <c r="Q83" s="41"/>
      <c r="R83" s="41"/>
    </row>
    <row r="84" s="55" customFormat="true" ht="17.25" hidden="false" customHeight="true" outlineLevel="0" collapsed="false">
      <c r="A84" s="77"/>
      <c r="B84" s="77"/>
      <c r="C84" s="77"/>
      <c r="D84" s="31"/>
      <c r="E84" s="32" t="n">
        <f aca="false">E6+E24+E70</f>
        <v>57.34089</v>
      </c>
      <c r="F84" s="32" t="n">
        <f aca="false">F6+F24+F70</f>
        <v>74.6794</v>
      </c>
      <c r="G84" s="32" t="n">
        <f aca="false">G6+G24+G70</f>
        <v>285.59245</v>
      </c>
      <c r="H84" s="146" t="n">
        <f aca="false">H6+H24+H70</f>
        <v>2061.26496</v>
      </c>
      <c r="I84" s="41"/>
      <c r="J84" s="34"/>
      <c r="K84" s="34"/>
      <c r="L84" s="34"/>
      <c r="M84" s="34"/>
      <c r="N84" s="34"/>
      <c r="O84" s="34"/>
      <c r="P84" s="34"/>
      <c r="Q84" s="34"/>
      <c r="R84" s="34"/>
    </row>
    <row r="85" s="55" customFormat="true" ht="23.25" hidden="false" customHeight="true" outlineLevel="0" collapsed="false">
      <c r="A85" s="144" t="s">
        <v>81</v>
      </c>
      <c r="B85" s="65"/>
      <c r="C85" s="65"/>
      <c r="D85" s="145"/>
      <c r="E85" s="32" t="n">
        <f aca="false">E15+E34+E81</f>
        <v>5.736</v>
      </c>
      <c r="F85" s="32" t="n">
        <f aca="false">F15+F34+F81</f>
        <v>0.392</v>
      </c>
      <c r="G85" s="32" t="n">
        <f aca="false">G15+G34+G81</f>
        <v>41.048</v>
      </c>
      <c r="H85" s="67" t="n">
        <f aca="false">H15+H34+H81</f>
        <v>190.664</v>
      </c>
      <c r="I85" s="34"/>
      <c r="J85" s="34"/>
      <c r="K85" s="34"/>
      <c r="L85" s="34"/>
      <c r="M85" s="34"/>
      <c r="N85" s="34"/>
      <c r="O85" s="34"/>
      <c r="P85" s="34"/>
      <c r="Q85" s="34"/>
      <c r="R85" s="34"/>
    </row>
    <row r="86" customFormat="false" ht="26.1" hidden="false" customHeight="true" outlineLevel="0" collapsed="false">
      <c r="A86" s="48"/>
      <c r="B86" s="253"/>
      <c r="C86" s="49"/>
      <c r="D86" s="351"/>
      <c r="E86" s="110"/>
      <c r="F86" s="110"/>
      <c r="G86" s="110"/>
      <c r="H86" s="110"/>
      <c r="I86" s="27"/>
      <c r="J86" s="27"/>
      <c r="K86" s="27"/>
      <c r="L86" s="27"/>
      <c r="M86" s="27"/>
      <c r="N86" s="27"/>
      <c r="O86" s="27"/>
      <c r="P86" s="27"/>
      <c r="Q86" s="46"/>
      <c r="R86" s="46"/>
    </row>
    <row r="87" customFormat="false" ht="26.1" hidden="false" customHeight="true" outlineLevel="0" collapsed="false">
      <c r="A87" s="352"/>
      <c r="B87" s="49"/>
      <c r="C87" s="49"/>
      <c r="D87" s="351"/>
      <c r="E87" s="110"/>
      <c r="F87" s="110"/>
      <c r="G87" s="110"/>
      <c r="H87" s="110"/>
      <c r="I87" s="27"/>
      <c r="J87" s="27"/>
      <c r="K87" s="27"/>
      <c r="L87" s="27"/>
      <c r="M87" s="27"/>
      <c r="N87" s="27"/>
      <c r="O87" s="27"/>
      <c r="P87" s="27"/>
      <c r="Q87" s="46"/>
      <c r="R87" s="46"/>
    </row>
    <row r="88" customFormat="false" ht="26.1" hidden="false" customHeight="true" outlineLevel="0" collapsed="false">
      <c r="A88" s="352"/>
      <c r="B88" s="279"/>
      <c r="C88" s="49"/>
      <c r="D88" s="49"/>
      <c r="E88" s="110"/>
      <c r="F88" s="110"/>
      <c r="G88" s="110"/>
      <c r="H88" s="110"/>
      <c r="I88" s="27"/>
      <c r="J88" s="27"/>
      <c r="K88" s="46"/>
      <c r="L88" s="46"/>
      <c r="M88" s="46"/>
      <c r="N88" s="46"/>
      <c r="O88" s="46"/>
      <c r="P88" s="46"/>
      <c r="Q88" s="46"/>
      <c r="R88" s="46"/>
    </row>
    <row r="89" customFormat="false" ht="26.1" hidden="false" customHeight="true" outlineLevel="0" collapsed="false">
      <c r="A89" s="74"/>
      <c r="B89" s="316"/>
      <c r="C89" s="316"/>
      <c r="D89" s="75"/>
      <c r="E89" s="27"/>
      <c r="F89" s="27"/>
      <c r="G89" s="27"/>
      <c r="H89" s="353"/>
      <c r="I89" s="27"/>
      <c r="J89" s="27"/>
      <c r="K89" s="46"/>
      <c r="L89" s="46"/>
      <c r="M89" s="46"/>
      <c r="N89" s="46"/>
      <c r="O89" s="46"/>
      <c r="P89" s="46"/>
      <c r="Q89" s="46"/>
      <c r="R89" s="46"/>
    </row>
    <row r="90" customFormat="false" ht="26.1" hidden="false" customHeight="true" outlineLevel="0" collapsed="false">
      <c r="A90" s="51"/>
      <c r="B90" s="51"/>
      <c r="C90" s="51"/>
      <c r="D90" s="38"/>
      <c r="E90" s="17"/>
      <c r="F90" s="17"/>
      <c r="G90" s="17"/>
      <c r="H90" s="18"/>
      <c r="I90" s="54"/>
      <c r="J90" s="354"/>
      <c r="K90" s="54"/>
      <c r="L90" s="34"/>
      <c r="M90" s="34"/>
      <c r="N90" s="34"/>
      <c r="O90" s="34"/>
      <c r="P90" s="34"/>
      <c r="Q90" s="34"/>
      <c r="R90" s="34"/>
    </row>
    <row r="91" customFormat="false" ht="26.1" hidden="false" customHeight="true" outlineLevel="0" collapsed="false">
      <c r="A91" s="48"/>
      <c r="B91" s="253"/>
      <c r="C91" s="277"/>
      <c r="D91" s="38"/>
      <c r="E91" s="54"/>
      <c r="F91" s="17"/>
      <c r="G91" s="17"/>
      <c r="H91" s="18"/>
      <c r="I91" s="61"/>
      <c r="J91" s="47"/>
      <c r="K91" s="57"/>
      <c r="L91" s="43"/>
      <c r="M91" s="43"/>
      <c r="N91" s="43"/>
      <c r="O91" s="43"/>
      <c r="P91" s="43"/>
      <c r="Q91" s="43"/>
      <c r="R91" s="43"/>
    </row>
    <row r="92" s="55" customFormat="true" ht="26.1" hidden="false" customHeight="true" outlineLevel="0" collapsed="false">
      <c r="A92" s="48"/>
      <c r="B92" s="253"/>
      <c r="C92" s="355"/>
      <c r="D92" s="49"/>
      <c r="E92" s="46"/>
      <c r="F92" s="46"/>
      <c r="G92" s="46"/>
      <c r="H92" s="18"/>
      <c r="I92" s="61"/>
      <c r="J92" s="47"/>
      <c r="K92" s="57"/>
      <c r="L92" s="43"/>
      <c r="M92" s="43"/>
      <c r="N92" s="43"/>
      <c r="O92" s="43"/>
      <c r="P92" s="43"/>
      <c r="Q92" s="43"/>
      <c r="R92" s="43"/>
    </row>
    <row r="93" customFormat="false" ht="26.1" hidden="false" customHeight="true" outlineLevel="0" collapsed="false">
      <c r="A93" s="48"/>
      <c r="B93" s="44"/>
      <c r="C93" s="37"/>
      <c r="D93" s="49"/>
      <c r="E93" s="46"/>
      <c r="F93" s="46"/>
      <c r="G93" s="46"/>
      <c r="H93" s="18"/>
      <c r="I93" s="47"/>
      <c r="J93" s="47"/>
      <c r="K93" s="57"/>
      <c r="L93" s="43"/>
      <c r="M93" s="43"/>
      <c r="N93" s="43"/>
      <c r="O93" s="43"/>
      <c r="P93" s="43"/>
      <c r="Q93" s="43"/>
      <c r="R93" s="43"/>
    </row>
    <row r="94" customFormat="false" ht="26.1" hidden="false" customHeight="true" outlineLevel="0" collapsed="false">
      <c r="A94" s="48"/>
      <c r="B94" s="44"/>
      <c r="C94" s="37"/>
      <c r="D94" s="49"/>
      <c r="E94" s="46"/>
      <c r="F94" s="46"/>
      <c r="G94" s="46"/>
      <c r="H94" s="18"/>
      <c r="I94" s="47"/>
      <c r="J94" s="47"/>
      <c r="K94" s="57"/>
      <c r="L94" s="43"/>
      <c r="M94" s="43"/>
      <c r="N94" s="43"/>
      <c r="O94" s="43"/>
      <c r="P94" s="43"/>
      <c r="Q94" s="43"/>
      <c r="R94" s="43"/>
    </row>
    <row r="95" s="55" customFormat="true" ht="26.1" hidden="false" customHeight="true" outlineLevel="0" collapsed="false">
      <c r="A95" s="48"/>
      <c r="B95" s="44"/>
      <c r="C95" s="37"/>
      <c r="D95" s="49"/>
      <c r="E95" s="46"/>
      <c r="F95" s="46"/>
      <c r="G95" s="46"/>
      <c r="H95" s="18"/>
      <c r="I95" s="41"/>
      <c r="J95" s="47"/>
      <c r="K95" s="57"/>
      <c r="L95" s="43"/>
      <c r="M95" s="43"/>
      <c r="N95" s="43"/>
      <c r="O95" s="43"/>
      <c r="P95" s="43"/>
      <c r="Q95" s="43"/>
      <c r="R95" s="43"/>
    </row>
    <row r="96" s="55" customFormat="true" ht="26.1" hidden="false" customHeight="true" outlineLevel="0" collapsed="false">
      <c r="A96" s="36"/>
      <c r="B96" s="63"/>
      <c r="C96" s="301"/>
      <c r="D96" s="65"/>
      <c r="E96" s="45"/>
      <c r="F96" s="45"/>
      <c r="G96" s="45"/>
      <c r="H96" s="18"/>
      <c r="I96" s="41"/>
      <c r="J96" s="47"/>
      <c r="K96" s="57"/>
      <c r="L96" s="43"/>
      <c r="M96" s="43"/>
      <c r="N96" s="43"/>
      <c r="O96" s="43"/>
      <c r="P96" s="43"/>
      <c r="Q96" s="43"/>
      <c r="R96" s="43"/>
    </row>
    <row r="97" s="55" customFormat="true" ht="26.1" hidden="false" customHeight="true" outlineLevel="0" collapsed="false">
      <c r="A97" s="50"/>
      <c r="B97" s="44"/>
      <c r="C97" s="301"/>
      <c r="D97" s="65"/>
      <c r="E97" s="45"/>
      <c r="F97" s="45"/>
      <c r="G97" s="45"/>
      <c r="H97" s="133"/>
      <c r="I97" s="47"/>
      <c r="J97" s="47"/>
      <c r="K97" s="57"/>
      <c r="L97" s="43"/>
      <c r="M97" s="43"/>
      <c r="N97" s="43"/>
      <c r="O97" s="43"/>
      <c r="P97" s="43"/>
      <c r="Q97" s="43"/>
      <c r="R97" s="43"/>
    </row>
    <row r="98" s="55" customFormat="true" ht="26.1" hidden="false" customHeight="true" outlineLevel="0" collapsed="false">
      <c r="A98" s="50"/>
      <c r="B98" s="44"/>
      <c r="C98" s="301"/>
      <c r="D98" s="65"/>
      <c r="E98" s="45"/>
      <c r="F98" s="45"/>
      <c r="G98" s="45"/>
      <c r="H98" s="133"/>
      <c r="I98" s="34"/>
      <c r="J98" s="47"/>
      <c r="K98" s="34"/>
      <c r="L98" s="34"/>
      <c r="M98" s="34"/>
      <c r="N98" s="34"/>
      <c r="O98" s="34"/>
      <c r="P98" s="34"/>
      <c r="Q98" s="34"/>
      <c r="R98" s="34"/>
    </row>
    <row r="99" s="55" customFormat="true" ht="26.1" hidden="false" customHeight="true" outlineLevel="0" collapsed="false">
      <c r="A99" s="50"/>
      <c r="B99" s="44"/>
      <c r="C99" s="301"/>
      <c r="D99" s="65"/>
      <c r="E99" s="64"/>
      <c r="F99" s="64"/>
      <c r="G99" s="64"/>
      <c r="H99" s="133"/>
      <c r="I99" s="61"/>
      <c r="J99" s="47"/>
      <c r="K99" s="61"/>
      <c r="L99" s="61"/>
      <c r="M99" s="61"/>
      <c r="N99" s="61"/>
      <c r="O99" s="61"/>
      <c r="P99" s="61"/>
      <c r="Q99" s="61"/>
      <c r="R99" s="61"/>
    </row>
    <row r="100" customFormat="false" ht="26.1" hidden="false" customHeight="true" outlineLevel="0" collapsed="false">
      <c r="A100" s="127"/>
      <c r="B100" s="356"/>
      <c r="C100" s="357"/>
      <c r="D100" s="130"/>
      <c r="E100" s="39"/>
      <c r="F100" s="39"/>
      <c r="G100" s="39"/>
      <c r="H100" s="81"/>
      <c r="I100" s="86"/>
      <c r="J100" s="61"/>
      <c r="K100" s="92"/>
      <c r="L100" s="86"/>
      <c r="M100" s="86"/>
      <c r="N100" s="86"/>
      <c r="O100" s="57"/>
      <c r="P100" s="57"/>
      <c r="Q100" s="86"/>
      <c r="R100" s="86"/>
    </row>
    <row r="101" s="55" customFormat="true" ht="26.1" hidden="false" customHeight="true" outlineLevel="0" collapsed="false">
      <c r="A101" s="127"/>
      <c r="B101" s="356"/>
      <c r="C101" s="357"/>
      <c r="D101" s="130"/>
      <c r="E101" s="39"/>
      <c r="F101" s="39"/>
      <c r="G101" s="39"/>
      <c r="H101" s="81"/>
      <c r="I101" s="61"/>
      <c r="J101" s="61"/>
      <c r="K101" s="92"/>
      <c r="L101" s="42"/>
      <c r="M101" s="42"/>
      <c r="N101" s="42"/>
      <c r="O101" s="43"/>
      <c r="P101" s="43"/>
      <c r="Q101" s="42"/>
      <c r="R101" s="42"/>
    </row>
    <row r="102" s="55" customFormat="true" ht="26.1" hidden="false" customHeight="true" outlineLevel="0" collapsed="false">
      <c r="A102" s="38"/>
      <c r="B102" s="38"/>
      <c r="C102" s="38"/>
      <c r="D102" s="38"/>
      <c r="E102" s="27"/>
      <c r="F102" s="27"/>
      <c r="G102" s="27"/>
      <c r="H102" s="353"/>
      <c r="I102" s="61"/>
      <c r="J102" s="61"/>
      <c r="K102" s="92"/>
      <c r="L102" s="42"/>
      <c r="M102" s="42"/>
      <c r="N102" s="42"/>
      <c r="O102" s="43"/>
      <c r="P102" s="43"/>
      <c r="Q102" s="42"/>
      <c r="R102" s="42"/>
    </row>
    <row r="103" s="111" customFormat="true" ht="26.1" hidden="false" customHeight="true" outlineLevel="0" collapsed="false">
      <c r="A103" s="93"/>
      <c r="B103" s="93"/>
      <c r="C103" s="93"/>
      <c r="D103" s="38"/>
      <c r="E103" s="17"/>
      <c r="F103" s="17"/>
      <c r="G103" s="17"/>
      <c r="H103" s="40"/>
      <c r="I103" s="61"/>
      <c r="J103" s="95"/>
      <c r="K103" s="92"/>
      <c r="L103" s="42"/>
      <c r="M103" s="42"/>
      <c r="N103" s="42"/>
      <c r="O103" s="43"/>
      <c r="P103" s="43"/>
      <c r="Q103" s="42"/>
      <c r="R103" s="42"/>
    </row>
    <row r="104" s="55" customFormat="true" ht="26.1" hidden="false" customHeight="true" outlineLevel="0" collapsed="false">
      <c r="A104" s="48"/>
      <c r="B104" s="253"/>
      <c r="C104" s="49"/>
      <c r="D104" s="49"/>
      <c r="E104" s="39"/>
      <c r="F104" s="39"/>
      <c r="G104" s="39"/>
      <c r="H104" s="110"/>
      <c r="I104" s="61"/>
      <c r="J104" s="61"/>
      <c r="K104" s="92"/>
      <c r="L104" s="42"/>
      <c r="M104" s="42"/>
      <c r="N104" s="42"/>
      <c r="O104" s="43"/>
      <c r="P104" s="43"/>
      <c r="Q104" s="42"/>
      <c r="R104" s="42"/>
    </row>
    <row r="105" s="55" customFormat="true" ht="26.1" hidden="false" customHeight="true" outlineLevel="0" collapsed="false">
      <c r="A105" s="48"/>
      <c r="B105" s="49"/>
      <c r="C105" s="49"/>
      <c r="D105" s="49"/>
      <c r="E105" s="110"/>
      <c r="F105" s="110"/>
      <c r="G105" s="110"/>
      <c r="H105" s="110"/>
      <c r="I105" s="61"/>
      <c r="J105" s="61"/>
      <c r="K105" s="92"/>
      <c r="L105" s="42"/>
      <c r="M105" s="43"/>
      <c r="N105" s="43"/>
      <c r="O105" s="43"/>
      <c r="P105" s="43"/>
      <c r="Q105" s="43"/>
      <c r="R105" s="43"/>
    </row>
    <row r="106" s="55" customFormat="true" ht="26.1" hidden="false" customHeight="true" outlineLevel="0" collapsed="false">
      <c r="A106" s="48"/>
      <c r="B106" s="49"/>
      <c r="C106" s="49"/>
      <c r="D106" s="49"/>
      <c r="E106" s="110"/>
      <c r="F106" s="110"/>
      <c r="G106" s="110"/>
      <c r="H106" s="110"/>
      <c r="I106" s="61"/>
      <c r="J106" s="61"/>
      <c r="K106" s="92"/>
      <c r="L106" s="42"/>
      <c r="M106" s="43"/>
      <c r="N106" s="43"/>
      <c r="O106" s="43"/>
      <c r="P106" s="43"/>
      <c r="Q106" s="43"/>
      <c r="R106" s="43"/>
    </row>
    <row r="107" customFormat="false" ht="26.1" hidden="false" customHeight="true" outlineLevel="0" collapsed="false">
      <c r="A107" s="48"/>
      <c r="B107" s="49"/>
      <c r="C107" s="49"/>
      <c r="D107" s="49"/>
      <c r="E107" s="17"/>
      <c r="F107" s="17"/>
      <c r="G107" s="17"/>
      <c r="H107" s="110"/>
      <c r="I107" s="54"/>
      <c r="J107" s="61"/>
      <c r="K107" s="54"/>
      <c r="L107" s="54"/>
      <c r="M107" s="34"/>
      <c r="N107" s="34"/>
      <c r="O107" s="34"/>
      <c r="P107" s="34"/>
      <c r="Q107" s="34"/>
      <c r="R107" s="34"/>
    </row>
    <row r="108" s="55" customFormat="true" ht="26.1" hidden="false" customHeight="true" outlineLevel="0" collapsed="false">
      <c r="A108" s="48"/>
      <c r="B108" s="49"/>
      <c r="C108" s="49"/>
      <c r="D108" s="49"/>
      <c r="E108" s="39"/>
      <c r="F108" s="39"/>
      <c r="G108" s="39"/>
      <c r="H108" s="110"/>
      <c r="I108" s="61"/>
      <c r="J108" s="61"/>
      <c r="K108" s="61"/>
      <c r="L108" s="61"/>
      <c r="M108" s="61"/>
      <c r="N108" s="61"/>
      <c r="O108" s="61"/>
      <c r="P108" s="61"/>
      <c r="Q108" s="61"/>
      <c r="R108" s="61"/>
    </row>
    <row r="109" customFormat="false" ht="26.1" hidden="false" customHeight="true" outlineLevel="0" collapsed="false">
      <c r="A109" s="48"/>
      <c r="B109" s="128"/>
      <c r="C109" s="357"/>
      <c r="D109" s="125"/>
      <c r="E109" s="17"/>
      <c r="F109" s="39"/>
      <c r="G109" s="39"/>
      <c r="H109" s="110"/>
      <c r="I109" s="61"/>
      <c r="J109" s="61"/>
      <c r="K109" s="61"/>
      <c r="L109" s="61"/>
      <c r="M109" s="61"/>
      <c r="N109" s="61"/>
      <c r="O109" s="61"/>
      <c r="P109" s="61"/>
      <c r="Q109" s="61"/>
      <c r="R109" s="61"/>
    </row>
    <row r="110" customFormat="false" ht="31.5" hidden="false" customHeight="true" outlineLevel="0" collapsed="false">
      <c r="A110" s="48"/>
      <c r="B110" s="253"/>
      <c r="C110" s="49"/>
      <c r="D110" s="49"/>
      <c r="E110" s="110"/>
      <c r="F110" s="110"/>
      <c r="G110" s="110"/>
      <c r="H110" s="110"/>
      <c r="I110" s="27"/>
      <c r="J110" s="61"/>
      <c r="K110" s="61"/>
      <c r="L110" s="258"/>
      <c r="M110" s="258"/>
      <c r="N110" s="258"/>
      <c r="O110" s="259"/>
      <c r="P110" s="259"/>
      <c r="Q110" s="258"/>
      <c r="R110" s="258"/>
    </row>
    <row r="111" customFormat="false" ht="26.1" hidden="false" customHeight="true" outlineLevel="0" collapsed="false">
      <c r="A111" s="48"/>
      <c r="B111" s="49"/>
      <c r="C111" s="49"/>
      <c r="D111" s="49"/>
      <c r="E111" s="39"/>
      <c r="F111" s="39"/>
      <c r="G111" s="39"/>
      <c r="H111" s="110"/>
      <c r="I111" s="27"/>
      <c r="J111" s="61"/>
      <c r="K111" s="61"/>
      <c r="L111" s="258"/>
      <c r="M111" s="258"/>
      <c r="N111" s="258"/>
      <c r="O111" s="259"/>
      <c r="P111" s="259"/>
      <c r="Q111" s="258"/>
      <c r="R111" s="258"/>
    </row>
    <row r="112" s="55" customFormat="true" ht="26.1" hidden="false" customHeight="true" outlineLevel="0" collapsed="false">
      <c r="A112" s="358"/>
      <c r="B112" s="359"/>
      <c r="C112" s="360"/>
      <c r="D112" s="125"/>
      <c r="E112" s="27"/>
      <c r="F112" s="27"/>
      <c r="G112" s="27"/>
      <c r="H112" s="353"/>
      <c r="I112" s="20"/>
      <c r="J112" s="361"/>
      <c r="K112" s="54"/>
      <c r="L112" s="54"/>
      <c r="M112" s="34"/>
      <c r="N112" s="34"/>
      <c r="O112" s="34"/>
      <c r="P112" s="34"/>
      <c r="Q112" s="34"/>
      <c r="R112" s="34"/>
    </row>
    <row r="113" customFormat="false" ht="26.1" hidden="false" customHeight="true" outlineLevel="0" collapsed="false">
      <c r="A113" s="295"/>
      <c r="B113" s="295"/>
      <c r="C113" s="295"/>
      <c r="D113" s="125"/>
      <c r="E113" s="17"/>
      <c r="F113" s="17"/>
      <c r="G113" s="17"/>
      <c r="H113" s="18"/>
      <c r="I113" s="61"/>
      <c r="J113" s="61"/>
      <c r="K113" s="61"/>
      <c r="L113" s="42"/>
      <c r="M113" s="42"/>
      <c r="N113" s="42"/>
      <c r="O113" s="43"/>
      <c r="P113" s="43"/>
      <c r="Q113" s="42"/>
      <c r="R113" s="42"/>
    </row>
    <row r="114" s="55" customFormat="true" ht="26.1" hidden="false" customHeight="true" outlineLevel="0" collapsed="false">
      <c r="A114" s="362"/>
      <c r="B114" s="261"/>
      <c r="C114" s="261"/>
      <c r="D114" s="261"/>
      <c r="E114" s="110"/>
      <c r="F114" s="110"/>
      <c r="G114" s="110"/>
      <c r="H114" s="110"/>
      <c r="I114" s="27"/>
      <c r="J114" s="61"/>
      <c r="K114" s="61"/>
      <c r="L114" s="61"/>
      <c r="M114" s="47"/>
      <c r="N114" s="47"/>
      <c r="O114" s="47"/>
      <c r="P114" s="47"/>
      <c r="Q114" s="47"/>
      <c r="R114" s="47"/>
    </row>
    <row r="115" s="55" customFormat="true" ht="26.1" hidden="false" customHeight="true" outlineLevel="0" collapsed="false">
      <c r="A115" s="362"/>
      <c r="B115" s="261"/>
      <c r="C115" s="261"/>
      <c r="D115" s="261"/>
      <c r="E115" s="39"/>
      <c r="F115" s="39"/>
      <c r="G115" s="39"/>
      <c r="H115" s="110"/>
      <c r="I115" s="363"/>
      <c r="J115" s="61"/>
      <c r="K115" s="364"/>
      <c r="L115" s="364"/>
      <c r="M115" s="135"/>
      <c r="N115" s="135"/>
      <c r="O115" s="135"/>
      <c r="P115" s="135"/>
      <c r="Q115" s="135"/>
      <c r="R115" s="136"/>
    </row>
    <row r="116" s="55" customFormat="true" ht="26.1" hidden="false" customHeight="true" outlineLevel="0" collapsed="false">
      <c r="A116" s="51"/>
      <c r="B116" s="51"/>
      <c r="C116" s="51"/>
      <c r="D116" s="38"/>
      <c r="E116" s="17"/>
      <c r="F116" s="17"/>
      <c r="G116" s="17"/>
      <c r="H116" s="18"/>
      <c r="I116" s="54"/>
      <c r="J116" s="354"/>
      <c r="K116" s="54"/>
      <c r="L116" s="54"/>
      <c r="M116" s="34"/>
      <c r="N116" s="34"/>
      <c r="O116" s="34"/>
      <c r="P116" s="34"/>
      <c r="Q116" s="34"/>
      <c r="R116" s="34"/>
    </row>
    <row r="117" customFormat="false" ht="26.1" hidden="false" customHeight="true" outlineLevel="0" collapsed="false">
      <c r="A117" s="48"/>
      <c r="B117" s="253"/>
      <c r="C117" s="49"/>
      <c r="D117" s="49"/>
      <c r="E117" s="39"/>
      <c r="F117" s="39"/>
      <c r="G117" s="39"/>
      <c r="H117" s="46"/>
      <c r="I117" s="27"/>
      <c r="J117" s="27"/>
      <c r="K117" s="27"/>
      <c r="L117" s="54"/>
      <c r="M117" s="34"/>
      <c r="N117" s="34"/>
      <c r="O117" s="34"/>
      <c r="P117" s="34"/>
      <c r="Q117" s="34"/>
      <c r="R117" s="34"/>
    </row>
    <row r="118" s="55" customFormat="true" ht="26.1" hidden="false" customHeight="true" outlineLevel="0" collapsed="false">
      <c r="A118" s="48"/>
      <c r="B118" s="253"/>
      <c r="C118" s="253"/>
      <c r="D118" s="49"/>
      <c r="E118" s="39"/>
      <c r="F118" s="39"/>
      <c r="G118" s="39"/>
      <c r="H118" s="110"/>
      <c r="I118" s="61"/>
      <c r="J118" s="27"/>
      <c r="K118" s="27"/>
      <c r="L118" s="137"/>
      <c r="M118" s="137"/>
      <c r="N118" s="137"/>
      <c r="O118" s="138"/>
      <c r="P118" s="138"/>
      <c r="Q118" s="137"/>
      <c r="R118" s="137"/>
    </row>
    <row r="119" customFormat="false" ht="26.1" hidden="false" customHeight="true" outlineLevel="0" collapsed="false">
      <c r="A119" s="48"/>
      <c r="B119" s="119"/>
      <c r="C119" s="119"/>
      <c r="D119" s="49"/>
      <c r="E119" s="39"/>
      <c r="F119" s="39"/>
      <c r="G119" s="39"/>
      <c r="H119" s="110"/>
      <c r="I119" s="27"/>
      <c r="J119" s="27"/>
      <c r="K119" s="27"/>
      <c r="L119" s="137"/>
      <c r="M119" s="137"/>
      <c r="N119" s="137"/>
      <c r="O119" s="138"/>
      <c r="P119" s="138"/>
      <c r="Q119" s="137"/>
      <c r="R119" s="137"/>
    </row>
    <row r="120" s="55" customFormat="true" ht="31.5" hidden="false" customHeight="true" outlineLevel="0" collapsed="false">
      <c r="A120" s="48"/>
      <c r="B120" s="279"/>
      <c r="C120" s="49"/>
      <c r="D120" s="38"/>
      <c r="E120" s="39"/>
      <c r="F120" s="39"/>
      <c r="G120" s="39"/>
      <c r="H120" s="18"/>
      <c r="I120" s="27"/>
      <c r="J120" s="27"/>
      <c r="K120" s="54"/>
      <c r="L120" s="137"/>
      <c r="M120" s="137"/>
      <c r="N120" s="137"/>
      <c r="O120" s="138"/>
      <c r="P120" s="138"/>
      <c r="Q120" s="137"/>
      <c r="R120" s="137"/>
    </row>
    <row r="121" s="55" customFormat="true" ht="26.1" hidden="false" customHeight="true" outlineLevel="0" collapsed="false">
      <c r="A121" s="93"/>
      <c r="B121" s="93"/>
      <c r="C121" s="93"/>
      <c r="D121" s="38"/>
      <c r="E121" s="17"/>
      <c r="F121" s="17"/>
      <c r="G121" s="17"/>
      <c r="H121" s="18"/>
      <c r="I121" s="27"/>
      <c r="J121" s="354"/>
      <c r="K121" s="54"/>
      <c r="L121" s="54"/>
      <c r="M121" s="34"/>
      <c r="N121" s="34"/>
      <c r="O121" s="34"/>
      <c r="P121" s="34"/>
      <c r="Q121" s="34"/>
      <c r="R121" s="34"/>
    </row>
    <row r="122" customFormat="false" ht="26.1" hidden="false" customHeight="true" outlineLevel="0" collapsed="false">
      <c r="A122" s="84"/>
      <c r="B122" s="49"/>
      <c r="C122" s="49"/>
      <c r="D122" s="38"/>
      <c r="E122" s="17"/>
      <c r="F122" s="17"/>
      <c r="G122" s="17"/>
      <c r="H122" s="18"/>
      <c r="I122" s="27"/>
      <c r="J122" s="27"/>
      <c r="K122" s="54"/>
      <c r="L122" s="137"/>
      <c r="M122" s="137"/>
      <c r="N122" s="137"/>
      <c r="O122" s="138"/>
      <c r="P122" s="138"/>
      <c r="Q122" s="137"/>
      <c r="R122" s="137"/>
    </row>
    <row r="123" customFormat="false" ht="26.1" hidden="false" customHeight="true" outlineLevel="0" collapsed="false">
      <c r="A123" s="48"/>
      <c r="B123" s="49"/>
      <c r="C123" s="49"/>
      <c r="D123" s="38"/>
      <c r="E123" s="39"/>
      <c r="F123" s="39"/>
      <c r="G123" s="39"/>
      <c r="H123" s="18"/>
      <c r="I123" s="365"/>
      <c r="J123" s="365"/>
      <c r="K123" s="54"/>
      <c r="L123" s="54"/>
      <c r="M123" s="34"/>
      <c r="N123" s="34"/>
      <c r="O123" s="34"/>
      <c r="P123" s="34"/>
      <c r="Q123" s="34"/>
      <c r="R123" s="34"/>
    </row>
    <row r="124" customFormat="false" ht="26.1" hidden="false" customHeight="true" outlineLevel="0" collapsed="false">
      <c r="A124" s="295"/>
      <c r="B124" s="295"/>
      <c r="C124" s="295"/>
      <c r="D124" s="366"/>
      <c r="E124" s="17"/>
      <c r="F124" s="17"/>
      <c r="G124" s="17"/>
      <c r="H124" s="40"/>
      <c r="I124" s="54"/>
      <c r="J124" s="354"/>
      <c r="K124" s="54"/>
      <c r="L124" s="54"/>
      <c r="M124" s="34"/>
      <c r="N124" s="34"/>
      <c r="O124" s="34"/>
      <c r="P124" s="34"/>
      <c r="Q124" s="34"/>
      <c r="R124" s="34"/>
    </row>
    <row r="125" s="55" customFormat="true" ht="26.1" hidden="false" customHeight="true" outlineLevel="0" collapsed="false">
      <c r="A125" s="295"/>
      <c r="B125" s="295"/>
      <c r="C125" s="295"/>
      <c r="D125" s="366"/>
      <c r="E125" s="17"/>
      <c r="F125" s="17"/>
      <c r="G125" s="17"/>
      <c r="H125" s="40"/>
      <c r="I125" s="27"/>
      <c r="J125" s="354"/>
      <c r="K125" s="54"/>
      <c r="L125" s="54"/>
      <c r="M125" s="34"/>
      <c r="N125" s="34"/>
      <c r="O125" s="34"/>
      <c r="P125" s="34"/>
      <c r="Q125" s="34"/>
      <c r="R125" s="54"/>
    </row>
    <row r="126" customFormat="false" ht="26.1" hidden="false" customHeight="true" outlineLevel="0" collapsed="false">
      <c r="A126" s="142"/>
      <c r="B126" s="142"/>
      <c r="C126" s="142"/>
      <c r="D126" s="142"/>
      <c r="E126" s="23"/>
      <c r="F126" s="23"/>
      <c r="G126" s="23"/>
      <c r="H126" s="40"/>
      <c r="I126" s="27"/>
      <c r="J126" s="354"/>
      <c r="K126" s="61"/>
      <c r="L126" s="61"/>
      <c r="M126" s="47"/>
      <c r="N126" s="47"/>
      <c r="O126" s="47"/>
      <c r="P126" s="47"/>
      <c r="Q126" s="47"/>
      <c r="R126" s="47"/>
    </row>
    <row r="127" s="55" customFormat="true" ht="26.1" hidden="false" customHeight="true" outlineLevel="0" collapsed="false">
      <c r="A127" s="144"/>
      <c r="B127" s="119"/>
      <c r="C127" s="119"/>
      <c r="D127" s="367"/>
      <c r="E127" s="17"/>
      <c r="F127" s="17"/>
      <c r="G127" s="17"/>
      <c r="H127" s="18"/>
      <c r="I127" s="54"/>
      <c r="J127" s="54"/>
      <c r="K127" s="54"/>
      <c r="L127" s="54"/>
      <c r="M127" s="34"/>
      <c r="N127" s="34"/>
      <c r="O127" s="34"/>
      <c r="P127" s="34"/>
      <c r="Q127" s="34"/>
      <c r="R127" s="34"/>
    </row>
    <row r="128" s="55" customFormat="true" ht="26.1" hidden="false" customHeight="true" outlineLevel="0" collapsed="false">
      <c r="A128" s="51"/>
      <c r="B128" s="51"/>
      <c r="C128" s="51"/>
      <c r="D128" s="38"/>
      <c r="E128" s="17"/>
      <c r="F128" s="17"/>
      <c r="G128" s="17"/>
      <c r="H128" s="368"/>
      <c r="I128" s="27"/>
      <c r="J128" s="54"/>
      <c r="K128" s="54"/>
      <c r="L128" s="54"/>
      <c r="M128" s="34"/>
      <c r="N128" s="34"/>
      <c r="O128" s="34"/>
      <c r="P128" s="34"/>
      <c r="Q128" s="34"/>
      <c r="R128" s="34"/>
    </row>
    <row r="129" customFormat="false" ht="26.1" hidden="false" customHeight="true" outlineLevel="0" collapsed="false">
      <c r="A129" s="327"/>
      <c r="B129" s="148"/>
      <c r="C129" s="149"/>
      <c r="D129" s="291"/>
      <c r="E129" s="369"/>
      <c r="F129" s="369"/>
      <c r="G129" s="369"/>
      <c r="H129" s="370"/>
      <c r="I129" s="371"/>
      <c r="J129" s="371"/>
      <c r="K129" s="371"/>
      <c r="L129" s="371"/>
      <c r="M129" s="372"/>
      <c r="N129" s="372"/>
      <c r="O129" s="372"/>
      <c r="P129" s="372"/>
      <c r="Q129" s="372"/>
      <c r="R129" s="372"/>
    </row>
    <row r="130" s="55" customFormat="true" ht="26.1" hidden="false" customHeight="true" outlineLevel="0" collapsed="false">
      <c r="A130" s="325"/>
      <c r="B130" s="325"/>
      <c r="C130" s="325"/>
      <c r="D130" s="149"/>
      <c r="E130" s="373"/>
      <c r="F130" s="373"/>
      <c r="G130" s="373"/>
      <c r="H130" s="374"/>
      <c r="I130" s="373"/>
      <c r="J130" s="373"/>
      <c r="K130" s="373"/>
      <c r="L130" s="373"/>
      <c r="M130" s="373"/>
      <c r="N130" s="373"/>
      <c r="O130" s="373"/>
      <c r="P130" s="373"/>
      <c r="Q130" s="373"/>
      <c r="R130" s="373"/>
    </row>
    <row r="131" s="55" customFormat="true" ht="26.1" hidden="false" customHeight="true" outlineLevel="0" collapsed="false">
      <c r="A131" s="327"/>
      <c r="B131" s="328"/>
      <c r="C131" s="329"/>
      <c r="D131" s="329"/>
      <c r="E131" s="329"/>
      <c r="F131" s="329"/>
      <c r="G131" s="329"/>
      <c r="H131" s="329"/>
      <c r="I131" s="329"/>
      <c r="J131" s="329"/>
      <c r="K131" s="375"/>
      <c r="L131" s="375"/>
      <c r="M131" s="375"/>
      <c r="N131" s="375"/>
      <c r="O131" s="375"/>
      <c r="P131" s="375"/>
      <c r="Q131" s="375"/>
      <c r="R131" s="375"/>
    </row>
    <row r="132" customFormat="false" ht="26.1" hidden="false" customHeight="true" outlineLevel="0" collapsed="false">
      <c r="A132" s="327"/>
      <c r="B132" s="327"/>
      <c r="C132" s="329"/>
      <c r="D132" s="329"/>
      <c r="E132" s="329"/>
      <c r="F132" s="329"/>
      <c r="G132" s="329"/>
      <c r="H132" s="329"/>
      <c r="I132" s="329"/>
      <c r="J132" s="329"/>
      <c r="K132" s="375"/>
      <c r="L132" s="375"/>
      <c r="M132" s="375"/>
      <c r="N132" s="375"/>
      <c r="O132" s="375"/>
      <c r="P132" s="375"/>
      <c r="Q132" s="375"/>
      <c r="R132" s="375"/>
    </row>
    <row r="133" s="55" customFormat="true" ht="26.1" hidden="false" customHeight="true" outlineLevel="0" collapsed="false">
      <c r="A133" s="327"/>
      <c r="B133" s="328"/>
      <c r="C133" s="329"/>
      <c r="D133" s="329"/>
      <c r="E133" s="329"/>
      <c r="F133" s="329"/>
      <c r="G133" s="329"/>
      <c r="H133" s="329"/>
      <c r="I133" s="329"/>
      <c r="J133" s="329"/>
      <c r="K133" s="329"/>
      <c r="L133" s="329"/>
      <c r="M133" s="329"/>
      <c r="N133" s="329"/>
      <c r="O133" s="329"/>
      <c r="P133" s="329"/>
      <c r="Q133" s="329"/>
      <c r="R133" s="329"/>
    </row>
    <row r="134" s="55" customFormat="true" ht="26.1" hidden="false" customHeight="true" outlineLevel="0" collapsed="false">
      <c r="A134" s="327"/>
      <c r="B134" s="328"/>
      <c r="C134" s="329"/>
      <c r="D134" s="329"/>
      <c r="E134" s="329"/>
      <c r="F134" s="329"/>
      <c r="G134" s="329"/>
      <c r="H134" s="329"/>
      <c r="I134" s="329"/>
      <c r="J134" s="329"/>
      <c r="K134" s="375"/>
      <c r="L134" s="375"/>
      <c r="M134" s="375"/>
      <c r="N134" s="375"/>
      <c r="O134" s="375"/>
      <c r="P134" s="375"/>
      <c r="Q134" s="375"/>
      <c r="R134" s="375"/>
    </row>
    <row r="135" customFormat="false" ht="26.1" hidden="false" customHeight="true" outlineLevel="0" collapsed="false">
      <c r="A135" s="327"/>
      <c r="B135" s="328"/>
      <c r="C135" s="329"/>
      <c r="D135" s="329"/>
      <c r="E135" s="329"/>
      <c r="F135" s="329"/>
      <c r="G135" s="329"/>
      <c r="H135" s="329"/>
      <c r="I135" s="329"/>
      <c r="J135" s="329"/>
      <c r="K135" s="329"/>
      <c r="L135" s="329"/>
      <c r="M135" s="329"/>
      <c r="N135" s="329"/>
      <c r="O135" s="329"/>
      <c r="P135" s="329"/>
      <c r="Q135" s="329"/>
      <c r="R135" s="329"/>
    </row>
    <row r="136" s="55" customFormat="true" ht="26.1" hidden="false" customHeight="true" outlineLevel="0" collapsed="false">
      <c r="A136" s="327"/>
      <c r="B136" s="328"/>
      <c r="C136" s="329"/>
      <c r="D136" s="329"/>
      <c r="E136" s="329"/>
      <c r="F136" s="329"/>
      <c r="G136" s="329"/>
      <c r="H136" s="329"/>
      <c r="I136" s="329"/>
      <c r="J136" s="329"/>
      <c r="K136" s="375"/>
      <c r="L136" s="375"/>
      <c r="M136" s="375"/>
      <c r="N136" s="375"/>
      <c r="O136" s="375"/>
      <c r="P136" s="375"/>
      <c r="Q136" s="375"/>
      <c r="R136" s="375"/>
    </row>
    <row r="137" s="55" customFormat="true" ht="26.1" hidden="false" customHeight="true" outlineLevel="0" collapsed="false">
      <c r="A137" s="327"/>
      <c r="B137" s="327"/>
      <c r="C137" s="329"/>
      <c r="D137" s="329"/>
      <c r="E137" s="329"/>
      <c r="F137" s="329"/>
      <c r="G137" s="329"/>
      <c r="H137" s="329"/>
      <c r="I137" s="329"/>
      <c r="J137" s="329"/>
      <c r="K137" s="375"/>
      <c r="L137" s="375"/>
      <c r="M137" s="375"/>
      <c r="N137" s="375"/>
      <c r="O137" s="375"/>
      <c r="P137" s="375"/>
      <c r="Q137" s="375"/>
      <c r="R137" s="375"/>
    </row>
    <row r="138" customFormat="false" ht="26.1" hidden="false" customHeight="true" outlineLevel="0" collapsed="false">
      <c r="A138" s="327"/>
      <c r="B138" s="328"/>
      <c r="C138" s="329"/>
      <c r="D138" s="329"/>
      <c r="E138" s="329"/>
      <c r="F138" s="329"/>
      <c r="G138" s="329"/>
      <c r="H138" s="329"/>
      <c r="I138" s="329"/>
      <c r="J138" s="329"/>
      <c r="K138" s="329"/>
      <c r="L138" s="329"/>
      <c r="M138" s="329"/>
      <c r="N138" s="329"/>
      <c r="O138" s="329"/>
      <c r="P138" s="329"/>
      <c r="Q138" s="329"/>
      <c r="R138" s="329"/>
    </row>
    <row r="139" s="55" customFormat="true" ht="26.1" hidden="false" customHeight="true" outlineLevel="0" collapsed="false">
      <c r="A139" s="327"/>
      <c r="B139" s="327"/>
      <c r="C139" s="329"/>
      <c r="D139" s="329"/>
      <c r="E139" s="329"/>
      <c r="F139" s="329"/>
      <c r="G139" s="329"/>
      <c r="H139" s="329"/>
      <c r="I139" s="329"/>
      <c r="J139" s="329"/>
      <c r="K139" s="375"/>
      <c r="L139" s="375"/>
      <c r="M139" s="375"/>
      <c r="N139" s="375"/>
      <c r="O139" s="375"/>
      <c r="P139" s="375"/>
      <c r="Q139" s="375"/>
      <c r="R139" s="375"/>
    </row>
    <row r="140" s="55" customFormat="true" ht="26.1" hidden="false" customHeight="true" outlineLevel="0" collapsed="false">
      <c r="A140" s="327"/>
      <c r="B140" s="328"/>
      <c r="C140" s="329"/>
      <c r="D140" s="329"/>
      <c r="E140" s="329"/>
      <c r="F140" s="329"/>
      <c r="G140" s="329"/>
      <c r="H140" s="329"/>
      <c r="I140" s="10"/>
      <c r="J140" s="10"/>
    </row>
    <row r="141" s="55" customFormat="true" ht="33.75" hidden="false" customHeight="true" outlineLevel="0" collapsed="false">
      <c r="A141" s="327"/>
      <c r="B141" s="328"/>
      <c r="C141" s="329"/>
      <c r="D141" s="329"/>
      <c r="E141" s="329"/>
      <c r="F141" s="329"/>
      <c r="G141" s="329"/>
      <c r="H141" s="329"/>
      <c r="I141" s="10"/>
      <c r="J141" s="10"/>
    </row>
    <row r="142" s="55" customFormat="true" ht="33.75" hidden="false" customHeight="true" outlineLevel="0" collapsed="false">
      <c r="A142" s="327"/>
      <c r="B142" s="327"/>
      <c r="C142" s="329"/>
      <c r="D142" s="329"/>
      <c r="E142" s="329"/>
      <c r="F142" s="329"/>
      <c r="G142" s="329"/>
      <c r="H142" s="329"/>
      <c r="I142" s="10"/>
      <c r="J142" s="10"/>
    </row>
    <row r="143" s="10" customFormat="true" ht="26.1" hidden="false" customHeight="true" outlineLevel="0" collapsed="false">
      <c r="A143" s="327"/>
      <c r="B143" s="328"/>
      <c r="C143" s="329"/>
      <c r="D143" s="329"/>
      <c r="E143" s="329"/>
      <c r="F143" s="329"/>
      <c r="G143" s="329"/>
      <c r="H143" s="329"/>
    </row>
    <row r="144" s="55" customFormat="true" ht="26.1" hidden="false" customHeight="true" outlineLevel="0" collapsed="false">
      <c r="A144" s="161"/>
      <c r="B144" s="162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</row>
    <row r="145" s="160" customFormat="true" ht="26.1" hidden="false" customHeight="true" outlineLevel="0" collapsed="false">
      <c r="A145" s="161"/>
      <c r="B145" s="162"/>
      <c r="C145" s="10"/>
      <c r="D145" s="10"/>
      <c r="E145" s="10"/>
      <c r="F145" s="10"/>
      <c r="G145" s="10"/>
      <c r="H145" s="10"/>
      <c r="I145" s="10"/>
      <c r="J145" s="10"/>
      <c r="K145" s="55"/>
      <c r="L145" s="55"/>
      <c r="M145" s="55"/>
      <c r="N145" s="55"/>
      <c r="O145" s="55"/>
      <c r="P145" s="55"/>
      <c r="Q145" s="55"/>
      <c r="R145" s="55"/>
    </row>
    <row r="146" s="55" customFormat="true" ht="33.75" hidden="false" customHeight="true" outlineLevel="0" collapsed="false">
      <c r="A146" s="161"/>
      <c r="B146" s="162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</row>
    <row r="147" s="10" customFormat="true" ht="29.25" hidden="false" customHeight="true" outlineLevel="0" collapsed="false">
      <c r="A147" s="161"/>
      <c r="B147" s="161"/>
      <c r="K147" s="55"/>
      <c r="L147" s="55"/>
      <c r="M147" s="55"/>
      <c r="N147" s="55"/>
      <c r="O147" s="55"/>
      <c r="P147" s="55"/>
      <c r="Q147" s="55"/>
      <c r="R147" s="55"/>
    </row>
    <row r="148" s="55" customFormat="true" ht="43.5" hidden="false" customHeight="true" outlineLevel="0" collapsed="false">
      <c r="A148" s="161"/>
      <c r="B148" s="161"/>
      <c r="C148" s="10"/>
      <c r="D148" s="10"/>
      <c r="E148" s="10"/>
      <c r="F148" s="10"/>
      <c r="G148" s="10"/>
      <c r="H148" s="10"/>
      <c r="I148" s="10"/>
      <c r="J148" s="10"/>
    </row>
    <row r="149" s="10" customFormat="true" ht="26.1" hidden="false" customHeight="true" outlineLevel="0" collapsed="false">
      <c r="A149" s="161"/>
      <c r="B149" s="162"/>
    </row>
    <row r="150" s="10" customFormat="true" ht="26.1" hidden="false" customHeight="true" outlineLevel="0" collapsed="false">
      <c r="A150" s="183"/>
      <c r="B150" s="183"/>
    </row>
    <row r="151" s="10" customFormat="true" ht="26.1" hidden="false" customHeight="true" outlineLevel="0" collapsed="false">
      <c r="A151" s="183"/>
      <c r="B151" s="184"/>
      <c r="K151" s="55"/>
      <c r="L151" s="55"/>
      <c r="M151" s="55"/>
      <c r="N151" s="55"/>
      <c r="O151" s="55"/>
      <c r="P151" s="55"/>
      <c r="Q151" s="55"/>
      <c r="R151" s="55"/>
    </row>
    <row r="152" s="10" customFormat="true" ht="26.1" hidden="false" customHeight="true" outlineLevel="0" collapsed="false">
      <c r="A152" s="170"/>
      <c r="B152" s="171"/>
      <c r="K152" s="55"/>
      <c r="L152" s="55"/>
      <c r="M152" s="55"/>
      <c r="N152" s="55"/>
      <c r="O152" s="55"/>
      <c r="P152" s="55"/>
      <c r="Q152" s="55"/>
      <c r="R152" s="55"/>
    </row>
    <row r="153" s="10" customFormat="true" ht="26.1" hidden="false" customHeight="true" outlineLevel="0" collapsed="false">
      <c r="A153" s="170"/>
      <c r="B153" s="170"/>
      <c r="K153" s="55"/>
      <c r="L153" s="55"/>
      <c r="M153" s="55"/>
      <c r="N153" s="55"/>
      <c r="O153" s="55"/>
      <c r="P153" s="55"/>
      <c r="Q153" s="55"/>
      <c r="R153" s="55"/>
    </row>
    <row r="154" s="10" customFormat="true" ht="26.1" hidden="false" customHeight="true" outlineLevel="0" collapsed="false">
      <c r="A154" s="173"/>
      <c r="B154" s="173"/>
      <c r="K154" s="55"/>
      <c r="L154" s="55"/>
      <c r="M154" s="55"/>
      <c r="N154" s="55"/>
      <c r="O154" s="55"/>
      <c r="P154" s="55"/>
      <c r="Q154" s="55"/>
      <c r="R154" s="55"/>
    </row>
    <row r="155" s="55" customFormat="true" ht="26.1" hidden="false" customHeight="true" outlineLevel="0" collapsed="false">
      <c r="A155" s="173"/>
      <c r="B155" s="174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</row>
    <row r="156" s="55" customFormat="true" ht="26.1" hidden="false" customHeight="true" outlineLevel="0" collapsed="false">
      <c r="A156" s="161"/>
      <c r="B156" s="162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</row>
    <row r="157" s="55" customFormat="true" ht="26.1" hidden="false" customHeight="true" outlineLevel="0" collapsed="false">
      <c r="A157" s="161"/>
      <c r="B157" s="162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</row>
    <row r="158" s="58" customFormat="true" ht="26.1" hidden="false" customHeight="true" outlineLevel="0" collapsed="false">
      <c r="A158" s="161"/>
      <c r="B158" s="162"/>
      <c r="C158" s="10"/>
      <c r="D158" s="10"/>
      <c r="E158" s="10"/>
      <c r="F158" s="10"/>
      <c r="G158" s="10"/>
      <c r="H158" s="10"/>
      <c r="I158" s="10"/>
      <c r="J158" s="10"/>
      <c r="K158" s="55"/>
      <c r="L158" s="55"/>
      <c r="M158" s="55"/>
      <c r="N158" s="55"/>
      <c r="O158" s="55"/>
      <c r="P158" s="55"/>
      <c r="Q158" s="55"/>
      <c r="R158" s="55"/>
    </row>
    <row r="159" s="55" customFormat="true" ht="26.1" hidden="false" customHeight="true" outlineLevel="0" collapsed="false">
      <c r="A159" s="161"/>
      <c r="B159" s="161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</row>
    <row r="160" s="10" customFormat="true" ht="26.1" hidden="false" customHeight="true" outlineLevel="0" collapsed="false">
      <c r="A160" s="161"/>
      <c r="B160" s="161"/>
      <c r="K160" s="55"/>
      <c r="L160" s="55"/>
      <c r="M160" s="55"/>
      <c r="N160" s="55"/>
      <c r="O160" s="55"/>
      <c r="P160" s="55"/>
      <c r="Q160" s="55"/>
      <c r="R160" s="55"/>
    </row>
    <row r="161" s="55" customFormat="true" ht="26.1" hidden="false" customHeight="true" outlineLevel="0" collapsed="false">
      <c r="A161" s="161"/>
      <c r="B161" s="161"/>
      <c r="C161" s="10"/>
      <c r="D161" s="10"/>
      <c r="E161" s="10"/>
      <c r="F161" s="10"/>
      <c r="G161" s="10"/>
      <c r="H161" s="10"/>
      <c r="I161" s="10"/>
      <c r="J161" s="10"/>
    </row>
    <row r="162" s="55" customFormat="true" ht="26.1" hidden="false" customHeight="true" outlineLevel="0" collapsed="false">
      <c r="A162" s="161"/>
      <c r="B162" s="162"/>
      <c r="C162" s="10"/>
      <c r="D162" s="10"/>
      <c r="E162" s="10"/>
      <c r="F162" s="10"/>
      <c r="G162" s="10"/>
      <c r="H162" s="10"/>
      <c r="I162" s="10"/>
      <c r="J162" s="10"/>
    </row>
    <row r="163" s="10" customFormat="true" ht="26.1" hidden="false" customHeight="true" outlineLevel="0" collapsed="false">
      <c r="A163" s="161"/>
      <c r="B163" s="161"/>
    </row>
    <row r="164" s="55" customFormat="true" ht="26.1" hidden="false" customHeight="true" outlineLevel="0" collapsed="false">
      <c r="A164" s="161"/>
      <c r="B164" s="162"/>
      <c r="C164" s="10"/>
      <c r="D164" s="10"/>
      <c r="E164" s="10"/>
      <c r="F164" s="10"/>
      <c r="G164" s="10"/>
      <c r="H164" s="10"/>
      <c r="I164" s="10"/>
      <c r="J164" s="10"/>
    </row>
    <row r="165" s="55" customFormat="true" ht="26.1" hidden="false" customHeight="true" outlineLevel="0" collapsed="false">
      <c r="A165" s="152"/>
      <c r="B165" s="153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</row>
    <row r="166" s="55" customFormat="true" ht="26.1" hidden="false" customHeight="true" outlineLevel="0" collapsed="false">
      <c r="A166" s="152"/>
      <c r="B166" s="153"/>
      <c r="C166" s="10"/>
      <c r="D166" s="10"/>
      <c r="E166" s="10"/>
      <c r="F166" s="10"/>
      <c r="G166" s="10"/>
      <c r="H166" s="10"/>
      <c r="I166" s="10"/>
      <c r="J166" s="10"/>
    </row>
    <row r="167" s="55" customFormat="true" ht="26.1" hidden="false" customHeight="true" outlineLevel="0" collapsed="false">
      <c r="A167" s="152"/>
      <c r="B167" s="152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</row>
    <row r="168" s="55" customFormat="true" ht="26.1" hidden="false" customHeight="true" outlineLevel="0" collapsed="false">
      <c r="A168" s="152"/>
      <c r="B168" s="153"/>
      <c r="C168" s="10"/>
      <c r="D168" s="10"/>
      <c r="E168" s="10"/>
      <c r="F168" s="10"/>
      <c r="G168" s="10"/>
      <c r="H168" s="10"/>
      <c r="I168" s="10"/>
      <c r="J168" s="10"/>
    </row>
    <row r="169" s="10" customFormat="true" ht="26.1" hidden="false" customHeight="true" outlineLevel="0" collapsed="false">
      <c r="A169" s="152"/>
      <c r="B169" s="152"/>
    </row>
    <row r="170" s="10" customFormat="true" ht="29.25" hidden="false" customHeight="true" outlineLevel="0" collapsed="false">
      <c r="A170" s="152"/>
      <c r="B170" s="153"/>
    </row>
    <row r="171" s="55" customFormat="true" ht="26.1" hidden="false" customHeight="true" outlineLevel="0" collapsed="false">
      <c r="A171" s="152"/>
      <c r="B171" s="152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</row>
    <row r="172" s="10" customFormat="true" ht="26.1" hidden="false" customHeight="true" outlineLevel="0" collapsed="false">
      <c r="A172" s="152"/>
      <c r="B172" s="153"/>
      <c r="K172" s="55"/>
      <c r="L172" s="55"/>
      <c r="M172" s="55"/>
      <c r="N172" s="55"/>
      <c r="O172" s="55"/>
      <c r="P172" s="55"/>
      <c r="Q172" s="55"/>
      <c r="R172" s="55"/>
    </row>
    <row r="173" s="55" customFormat="true" ht="26.1" hidden="false" customHeight="true" outlineLevel="0" collapsed="false">
      <c r="A173" s="152"/>
      <c r="B173" s="152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</row>
    <row r="174" s="55" customFormat="true" ht="26.1" hidden="false" customHeight="true" outlineLevel="0" collapsed="false">
      <c r="A174" s="152"/>
      <c r="B174" s="152"/>
      <c r="C174" s="10"/>
      <c r="D174" s="10"/>
      <c r="E174" s="10"/>
      <c r="F174" s="10"/>
      <c r="G174" s="10"/>
      <c r="H174" s="10"/>
      <c r="I174" s="10"/>
      <c r="J174" s="10"/>
    </row>
    <row r="175" s="10" customFormat="true" ht="26.1" hidden="false" customHeight="true" outlineLevel="0" collapsed="false">
      <c r="A175" s="152"/>
      <c r="B175" s="152"/>
      <c r="K175" s="55"/>
      <c r="L175" s="55"/>
      <c r="M175" s="55"/>
      <c r="N175" s="55"/>
      <c r="O175" s="55"/>
      <c r="P175" s="55"/>
      <c r="Q175" s="55"/>
      <c r="R175" s="55"/>
    </row>
    <row r="176" s="10" customFormat="true" ht="26.1" hidden="false" customHeight="true" outlineLevel="0" collapsed="false">
      <c r="A176" s="152"/>
      <c r="B176" s="153"/>
    </row>
    <row r="177" s="55" customFormat="true" ht="26.1" hidden="false" customHeight="true" outlineLevel="0" collapsed="false">
      <c r="A177" s="152"/>
      <c r="B177" s="152"/>
      <c r="C177" s="10"/>
      <c r="D177" s="10"/>
      <c r="E177" s="10"/>
      <c r="F177" s="10"/>
      <c r="G177" s="10"/>
      <c r="H177" s="10"/>
      <c r="I177" s="10"/>
      <c r="J177" s="10"/>
    </row>
    <row r="178" s="55" customFormat="true" ht="30.75" hidden="false" customHeight="true" outlineLevel="0" collapsed="false">
      <c r="A178" s="152"/>
      <c r="B178" s="153"/>
      <c r="C178" s="10"/>
      <c r="D178" s="10"/>
      <c r="E178" s="10"/>
      <c r="F178" s="10"/>
      <c r="G178" s="10"/>
      <c r="H178" s="10"/>
      <c r="I178" s="10"/>
      <c r="J178" s="10"/>
    </row>
    <row r="179" s="55" customFormat="true" ht="26.1" hidden="false" customHeight="true" outlineLevel="0" collapsed="false">
      <c r="A179" s="152"/>
      <c r="B179" s="153"/>
      <c r="C179" s="10"/>
      <c r="D179" s="10"/>
      <c r="E179" s="10"/>
      <c r="F179" s="10"/>
      <c r="G179" s="10"/>
      <c r="H179" s="10"/>
      <c r="I179" s="111"/>
      <c r="J179" s="111"/>
      <c r="K179" s="73"/>
      <c r="L179" s="73"/>
      <c r="M179" s="73"/>
      <c r="N179" s="73"/>
      <c r="O179" s="73"/>
      <c r="P179" s="73"/>
      <c r="Q179" s="73"/>
      <c r="R179" s="73"/>
    </row>
    <row r="180" s="10" customFormat="true" ht="26.1" hidden="false" customHeight="true" outlineLevel="0" collapsed="false">
      <c r="A180" s="152"/>
      <c r="B180" s="152"/>
      <c r="K180" s="55"/>
      <c r="L180" s="55"/>
      <c r="M180" s="55"/>
      <c r="N180" s="55"/>
      <c r="O180" s="55"/>
      <c r="P180" s="55"/>
      <c r="Q180" s="55"/>
      <c r="R180" s="55"/>
    </row>
    <row r="181" s="55" customFormat="true" ht="26.1" hidden="false" customHeight="true" outlineLevel="0" collapsed="false">
      <c r="A181" s="152"/>
      <c r="B181" s="153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</row>
    <row r="182" s="10" customFormat="true" ht="26.1" hidden="false" customHeight="true" outlineLevel="0" collapsed="false">
      <c r="A182" s="152"/>
      <c r="B182" s="153"/>
      <c r="K182" s="55"/>
      <c r="L182" s="55"/>
      <c r="M182" s="55"/>
      <c r="N182" s="55"/>
      <c r="O182" s="55"/>
      <c r="P182" s="55"/>
      <c r="Q182" s="55"/>
      <c r="R182" s="55"/>
    </row>
    <row r="183" s="55" customFormat="true" ht="26.1" hidden="false" customHeight="true" outlineLevel="0" collapsed="false">
      <c r="A183" s="158"/>
      <c r="B183" s="159"/>
      <c r="C183" s="111"/>
      <c r="D183" s="111"/>
      <c r="E183" s="111"/>
      <c r="F183" s="111"/>
      <c r="G183" s="111"/>
      <c r="H183" s="111"/>
      <c r="I183" s="10"/>
      <c r="J183" s="10"/>
      <c r="K183" s="10"/>
      <c r="L183" s="10"/>
      <c r="M183" s="10"/>
      <c r="N183" s="10"/>
      <c r="O183" s="10"/>
      <c r="P183" s="10"/>
      <c r="Q183" s="10"/>
      <c r="R183" s="10"/>
    </row>
    <row r="184" s="10" customFormat="true" ht="26.1" hidden="false" customHeight="true" outlineLevel="0" collapsed="false">
      <c r="A184" s="152"/>
      <c r="B184" s="153"/>
      <c r="K184" s="55"/>
      <c r="L184" s="55"/>
      <c r="M184" s="55"/>
      <c r="N184" s="55"/>
      <c r="O184" s="55"/>
      <c r="P184" s="55"/>
      <c r="Q184" s="55"/>
      <c r="R184" s="55"/>
    </row>
    <row r="185" s="10" customFormat="true" ht="26.1" hidden="false" customHeight="true" outlineLevel="0" collapsed="false">
      <c r="A185" s="152"/>
      <c r="B185" s="152"/>
      <c r="K185" s="55"/>
      <c r="L185" s="55"/>
      <c r="M185" s="55"/>
      <c r="N185" s="55"/>
      <c r="O185" s="55"/>
      <c r="P185" s="55"/>
      <c r="Q185" s="55"/>
      <c r="R185" s="55"/>
    </row>
    <row r="186" s="10" customFormat="true" ht="26.1" hidden="false" customHeight="true" outlineLevel="0" collapsed="false">
      <c r="A186" s="152"/>
      <c r="B186" s="153"/>
    </row>
    <row r="187" s="55" customFormat="true" ht="26.1" hidden="false" customHeight="true" outlineLevel="0" collapsed="false">
      <c r="A187" s="152"/>
      <c r="B187" s="152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</row>
    <row r="188" s="10" customFormat="true" ht="26.1" hidden="false" customHeight="true" outlineLevel="0" collapsed="false">
      <c r="A188" s="152"/>
      <c r="B188" s="153"/>
    </row>
    <row r="189" s="55" customFormat="true" ht="26.1" hidden="false" customHeight="true" outlineLevel="0" collapsed="false">
      <c r="A189" s="161"/>
      <c r="B189" s="162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</row>
    <row r="190" s="55" customFormat="true" ht="40.5" hidden="false" customHeight="true" outlineLevel="0" collapsed="false">
      <c r="A190" s="163"/>
      <c r="B190" s="163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</row>
    <row r="191" s="10" customFormat="true" ht="40.5" hidden="false" customHeight="true" outlineLevel="0" collapsed="false">
      <c r="A191" s="163"/>
      <c r="B191" s="163"/>
    </row>
    <row r="192" s="55" customFormat="true" ht="26.1" hidden="false" customHeight="true" outlineLevel="0" collapsed="false">
      <c r="A192" s="163"/>
      <c r="B192" s="163"/>
      <c r="C192" s="10"/>
      <c r="D192" s="10"/>
      <c r="E192" s="10"/>
      <c r="F192" s="10"/>
      <c r="G192" s="10"/>
      <c r="H192" s="10"/>
      <c r="I192" s="10"/>
      <c r="J192" s="10"/>
    </row>
    <row r="193" s="55" customFormat="true" ht="26.1" hidden="false" customHeight="true" outlineLevel="0" collapsed="false">
      <c r="A193" s="163"/>
      <c r="B193" s="163"/>
      <c r="C193" s="10"/>
      <c r="D193" s="10"/>
      <c r="E193" s="10"/>
      <c r="F193" s="10"/>
      <c r="G193" s="10"/>
      <c r="H193" s="10"/>
      <c r="I193" s="10"/>
      <c r="J193" s="10"/>
    </row>
    <row r="194" s="55" customFormat="true" ht="26.1" hidden="false" customHeight="true" outlineLevel="0" collapsed="false">
      <c r="A194" s="163"/>
      <c r="B194" s="163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</row>
    <row r="195" s="10" customFormat="true" ht="26.1" hidden="false" customHeight="true" outlineLevel="0" collapsed="false">
      <c r="A195" s="163"/>
      <c r="B195" s="163"/>
    </row>
    <row r="196" s="10" customFormat="true" ht="33.75" hidden="false" customHeight="true" outlineLevel="0" collapsed="false">
      <c r="A196" s="163"/>
      <c r="B196" s="164"/>
    </row>
    <row r="197" s="10" customFormat="true" ht="33.75" hidden="false" customHeight="true" outlineLevel="0" collapsed="false">
      <c r="A197" s="163"/>
      <c r="B197" s="164"/>
    </row>
    <row r="198" s="55" customFormat="true" ht="33.75" hidden="false" customHeight="true" outlineLevel="0" collapsed="false">
      <c r="A198" s="163"/>
      <c r="B198" s="163"/>
      <c r="C198" s="10"/>
      <c r="D198" s="10"/>
      <c r="E198" s="10"/>
      <c r="F198" s="10"/>
      <c r="G198" s="10"/>
      <c r="H198" s="10"/>
      <c r="I198" s="10"/>
      <c r="J198" s="10"/>
    </row>
    <row r="199" s="55" customFormat="true" ht="26.1" hidden="false" customHeight="true" outlineLevel="0" collapsed="false">
      <c r="A199" s="163"/>
      <c r="B199" s="163"/>
      <c r="C199" s="10"/>
      <c r="D199" s="10"/>
      <c r="E199" s="10"/>
      <c r="F199" s="10"/>
      <c r="G199" s="10"/>
      <c r="H199" s="10"/>
      <c r="I199" s="10"/>
      <c r="J199" s="10"/>
      <c r="K199" s="165" t="e">
        <f aca="false">#REF!</f>
        <v>#REF!</v>
      </c>
    </row>
    <row r="200" s="55" customFormat="true" ht="26.1" hidden="false" customHeight="true" outlineLevel="0" collapsed="false">
      <c r="A200" s="163"/>
      <c r="B200" s="163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</row>
    <row r="201" s="55" customFormat="true" ht="26.1" hidden="false" customHeight="true" outlineLevel="0" collapsed="false">
      <c r="A201" s="163"/>
      <c r="B201" s="163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</row>
    <row r="202" s="55" customFormat="true" ht="26.1" hidden="false" customHeight="true" outlineLevel="0" collapsed="false">
      <c r="A202" s="163"/>
      <c r="B202" s="164"/>
      <c r="C202" s="10"/>
      <c r="D202" s="10"/>
      <c r="E202" s="10"/>
      <c r="F202" s="10"/>
      <c r="G202" s="10"/>
      <c r="H202" s="10"/>
      <c r="I202" s="10"/>
      <c r="J202" s="10"/>
    </row>
    <row r="203" s="55" customFormat="true" ht="26.1" hidden="false" customHeight="true" outlineLevel="0" collapsed="false">
      <c r="A203" s="163"/>
      <c r="B203" s="164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</row>
    <row r="204" s="55" customFormat="true" ht="26.1" hidden="false" customHeight="true" outlineLevel="0" collapsed="false">
      <c r="A204" s="163"/>
      <c r="B204" s="163"/>
      <c r="C204" s="10"/>
      <c r="D204" s="10"/>
      <c r="E204" s="10"/>
      <c r="F204" s="10"/>
      <c r="G204" s="10"/>
      <c r="H204" s="10"/>
      <c r="I204" s="10"/>
      <c r="J204" s="10"/>
    </row>
    <row r="205" s="55" customFormat="true" ht="26.1" hidden="false" customHeight="true" outlineLevel="0" collapsed="false">
      <c r="A205" s="163"/>
      <c r="B205" s="163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</row>
    <row r="206" s="10" customFormat="true" ht="26.1" hidden="false" customHeight="true" outlineLevel="0" collapsed="false">
      <c r="A206" s="163"/>
      <c r="B206" s="164"/>
      <c r="K206" s="55"/>
      <c r="L206" s="55"/>
      <c r="M206" s="55"/>
      <c r="N206" s="55"/>
      <c r="O206" s="55"/>
      <c r="P206" s="55"/>
      <c r="Q206" s="55"/>
      <c r="R206" s="55"/>
    </row>
    <row r="207" s="10" customFormat="true" ht="28.5" hidden="false" customHeight="true" outlineLevel="0" collapsed="false">
      <c r="A207" s="163"/>
      <c r="B207" s="163"/>
      <c r="K207" s="55"/>
      <c r="L207" s="55"/>
      <c r="M207" s="55"/>
      <c r="N207" s="55"/>
      <c r="O207" s="55"/>
      <c r="P207" s="55"/>
      <c r="Q207" s="55"/>
      <c r="R207" s="55"/>
    </row>
    <row r="208" s="10" customFormat="true" ht="32.25" hidden="false" customHeight="true" outlineLevel="0" collapsed="false">
      <c r="A208" s="163"/>
      <c r="B208" s="164"/>
      <c r="K208" s="55"/>
      <c r="L208" s="55"/>
      <c r="M208" s="55"/>
      <c r="N208" s="55"/>
      <c r="O208" s="55"/>
      <c r="P208" s="55"/>
      <c r="Q208" s="55"/>
      <c r="R208" s="55"/>
    </row>
    <row r="209" s="55" customFormat="true" ht="26.1" hidden="false" customHeight="true" outlineLevel="0" collapsed="false">
      <c r="A209" s="163"/>
      <c r="B209" s="163"/>
      <c r="C209" s="10"/>
      <c r="D209" s="10"/>
      <c r="E209" s="10"/>
      <c r="F209" s="10"/>
      <c r="G209" s="10"/>
      <c r="H209" s="10"/>
      <c r="I209" s="10"/>
      <c r="J209" s="10"/>
    </row>
    <row r="210" s="55" customFormat="true" ht="26.1" hidden="false" customHeight="true" outlineLevel="0" collapsed="false">
      <c r="A210" s="163"/>
      <c r="B210" s="164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</row>
    <row r="211" s="10" customFormat="true" ht="26.1" hidden="false" customHeight="true" outlineLevel="0" collapsed="false">
      <c r="A211" s="163"/>
      <c r="B211" s="164"/>
      <c r="K211" s="55"/>
      <c r="L211" s="55"/>
      <c r="M211" s="55"/>
      <c r="N211" s="55"/>
      <c r="O211" s="55"/>
      <c r="P211" s="55"/>
      <c r="Q211" s="55"/>
      <c r="R211" s="55"/>
    </row>
    <row r="212" s="55" customFormat="true" ht="26.1" hidden="false" customHeight="true" outlineLevel="0" collapsed="false">
      <c r="A212" s="163"/>
      <c r="B212" s="164"/>
      <c r="C212" s="10"/>
      <c r="D212" s="10"/>
      <c r="E212" s="10"/>
      <c r="F212" s="10"/>
      <c r="G212" s="10"/>
      <c r="H212" s="10"/>
      <c r="I212" s="10"/>
      <c r="J212" s="10"/>
    </row>
    <row r="213" s="10" customFormat="true" ht="26.1" hidden="false" customHeight="true" outlineLevel="0" collapsed="false">
      <c r="A213" s="163"/>
      <c r="B213" s="164"/>
      <c r="K213" s="55"/>
      <c r="L213" s="55"/>
      <c r="M213" s="55"/>
      <c r="N213" s="55"/>
      <c r="O213" s="55"/>
      <c r="P213" s="55"/>
      <c r="Q213" s="55"/>
      <c r="R213" s="55"/>
    </row>
    <row r="214" s="10" customFormat="true" ht="26.1" hidden="false" customHeight="true" outlineLevel="0" collapsed="false">
      <c r="A214" s="166"/>
      <c r="B214" s="166"/>
      <c r="K214" s="55"/>
      <c r="L214" s="55"/>
      <c r="M214" s="55"/>
      <c r="N214" s="55"/>
      <c r="O214" s="55"/>
      <c r="P214" s="55"/>
      <c r="Q214" s="55"/>
      <c r="R214" s="55"/>
    </row>
    <row r="215" s="10" customFormat="true" ht="26.1" hidden="false" customHeight="true" outlineLevel="0" collapsed="false">
      <c r="A215" s="166"/>
      <c r="B215" s="167"/>
      <c r="K215" s="55"/>
      <c r="L215" s="55"/>
      <c r="M215" s="55"/>
      <c r="N215" s="55"/>
      <c r="O215" s="55"/>
      <c r="P215" s="55"/>
      <c r="Q215" s="55"/>
      <c r="R215" s="55"/>
    </row>
    <row r="216" s="55" customFormat="true" ht="26.1" hidden="false" customHeight="true" outlineLevel="0" collapsed="false">
      <c r="A216" s="168"/>
      <c r="B216" s="169"/>
      <c r="C216" s="10"/>
      <c r="D216" s="10"/>
      <c r="E216" s="10"/>
      <c r="F216" s="10"/>
      <c r="G216" s="10"/>
      <c r="H216" s="10"/>
      <c r="I216" s="10"/>
      <c r="J216" s="10"/>
      <c r="K216" s="160"/>
      <c r="L216" s="160"/>
      <c r="M216" s="160"/>
      <c r="N216" s="160"/>
      <c r="O216" s="160"/>
      <c r="P216" s="160"/>
      <c r="Q216" s="160"/>
      <c r="R216" s="160"/>
    </row>
    <row r="217" s="55" customFormat="true" ht="26.1" hidden="false" customHeight="true" outlineLevel="0" collapsed="false">
      <c r="A217" s="168"/>
      <c r="B217" s="169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</row>
    <row r="218" s="10" customFormat="true" ht="26.1" hidden="false" customHeight="true" outlineLevel="0" collapsed="false">
      <c r="A218" s="168"/>
      <c r="B218" s="169"/>
    </row>
    <row r="219" s="55" customFormat="true" ht="26.1" hidden="false" customHeight="true" outlineLevel="0" collapsed="false">
      <c r="A219" s="170"/>
      <c r="B219" s="171"/>
      <c r="C219" s="10"/>
      <c r="D219" s="10"/>
      <c r="E219" s="10"/>
      <c r="F219" s="10"/>
      <c r="G219" s="10"/>
      <c r="H219" s="10"/>
      <c r="I219" s="10"/>
      <c r="J219" s="10"/>
    </row>
    <row r="220" s="55" customFormat="true" ht="26.1" hidden="false" customHeight="true" outlineLevel="0" collapsed="false">
      <c r="A220" s="172"/>
      <c r="B220" s="172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</row>
    <row r="221" s="58" customFormat="true" ht="31.5" hidden="false" customHeight="true" outlineLevel="0" collapsed="false">
      <c r="A221" s="170"/>
      <c r="B221" s="170"/>
      <c r="C221" s="10"/>
      <c r="D221" s="10"/>
      <c r="E221" s="10"/>
      <c r="F221" s="10"/>
      <c r="G221" s="10"/>
      <c r="H221" s="10"/>
      <c r="I221" s="10"/>
      <c r="J221" s="10"/>
      <c r="K221" s="55"/>
      <c r="L221" s="55"/>
      <c r="M221" s="55"/>
      <c r="N221" s="55"/>
      <c r="O221" s="55"/>
      <c r="P221" s="55"/>
      <c r="Q221" s="55"/>
      <c r="R221" s="55"/>
    </row>
    <row r="222" s="55" customFormat="true" ht="26.1" hidden="false" customHeight="true" outlineLevel="0" collapsed="false">
      <c r="A222" s="170"/>
      <c r="B222" s="17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</row>
    <row r="223" s="10" customFormat="true" ht="26.1" hidden="false" customHeight="true" outlineLevel="0" collapsed="false">
      <c r="A223" s="173"/>
      <c r="B223" s="174"/>
      <c r="K223" s="55"/>
      <c r="L223" s="55"/>
      <c r="M223" s="55"/>
      <c r="N223" s="55"/>
      <c r="O223" s="55"/>
      <c r="P223" s="55"/>
      <c r="Q223" s="55"/>
      <c r="R223" s="55"/>
    </row>
    <row r="224" s="55" customFormat="true" ht="26.1" hidden="false" customHeight="true" outlineLevel="0" collapsed="false">
      <c r="A224" s="173"/>
      <c r="B224" s="173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</row>
    <row r="225" s="10" customFormat="true" ht="26.1" hidden="false" customHeight="true" outlineLevel="0" collapsed="false">
      <c r="A225" s="161"/>
      <c r="B225" s="162"/>
      <c r="K225" s="55"/>
      <c r="L225" s="55"/>
      <c r="M225" s="55"/>
      <c r="N225" s="55"/>
      <c r="O225" s="55"/>
      <c r="P225" s="55"/>
      <c r="Q225" s="55"/>
      <c r="R225" s="55"/>
    </row>
    <row r="226" s="55" customFormat="true" ht="42.75" hidden="false" customHeight="true" outlineLevel="0" collapsed="false">
      <c r="A226" s="152"/>
      <c r="B226" s="152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</row>
    <row r="227" s="55" customFormat="true" ht="43.5" hidden="false" customHeight="true" outlineLevel="0" collapsed="false">
      <c r="A227" s="152"/>
      <c r="B227" s="153"/>
      <c r="C227" s="10"/>
      <c r="D227" s="10"/>
      <c r="E227" s="10"/>
      <c r="F227" s="10"/>
      <c r="G227" s="10"/>
      <c r="H227" s="10"/>
      <c r="I227" s="10"/>
      <c r="J227" s="10"/>
    </row>
    <row r="228" s="10" customFormat="true" ht="26.1" hidden="false" customHeight="true" outlineLevel="0" collapsed="false">
      <c r="A228" s="152"/>
      <c r="B228" s="152"/>
      <c r="K228" s="55"/>
      <c r="L228" s="55"/>
      <c r="M228" s="55"/>
      <c r="N228" s="55"/>
      <c r="O228" s="55"/>
      <c r="P228" s="55"/>
      <c r="Q228" s="55"/>
      <c r="R228" s="55"/>
    </row>
    <row r="229" s="10" customFormat="true" ht="26.1" hidden="false" customHeight="true" outlineLevel="0" collapsed="false">
      <c r="A229" s="152"/>
      <c r="B229" s="153"/>
    </row>
    <row r="230" s="10" customFormat="true" ht="26.1" hidden="false" customHeight="true" outlineLevel="0" collapsed="false">
      <c r="A230" s="152"/>
      <c r="B230" s="152"/>
    </row>
    <row r="231" s="160" customFormat="true" ht="26.1" hidden="false" customHeight="true" outlineLevel="0" collapsed="false">
      <c r="A231" s="152"/>
      <c r="B231" s="153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</row>
    <row r="232" s="160" customFormat="true" ht="26.1" hidden="false" customHeight="true" outlineLevel="0" collapsed="false">
      <c r="A232" s="152"/>
      <c r="B232" s="153"/>
      <c r="C232" s="10"/>
      <c r="D232" s="10"/>
      <c r="E232" s="10"/>
      <c r="F232" s="10"/>
      <c r="G232" s="10"/>
      <c r="H232" s="10"/>
      <c r="I232" s="10"/>
      <c r="J232" s="10"/>
      <c r="K232" s="55"/>
      <c r="L232" s="55"/>
      <c r="M232" s="55"/>
      <c r="N232" s="55"/>
      <c r="O232" s="55"/>
      <c r="P232" s="55"/>
      <c r="Q232" s="55"/>
      <c r="R232" s="55"/>
    </row>
    <row r="233" s="10" customFormat="true" ht="26.1" hidden="false" customHeight="true" outlineLevel="0" collapsed="false">
      <c r="A233" s="152"/>
      <c r="B233" s="152"/>
      <c r="K233" s="55"/>
      <c r="L233" s="55"/>
      <c r="M233" s="55"/>
      <c r="N233" s="55"/>
      <c r="O233" s="55"/>
      <c r="P233" s="55"/>
      <c r="Q233" s="55"/>
      <c r="R233" s="55"/>
    </row>
    <row r="234" s="55" customFormat="true" ht="26.1" hidden="false" customHeight="true" outlineLevel="0" collapsed="false">
      <c r="A234" s="152"/>
      <c r="B234" s="152"/>
      <c r="C234" s="10"/>
      <c r="D234" s="10"/>
      <c r="E234" s="10"/>
      <c r="F234" s="10"/>
      <c r="G234" s="10"/>
      <c r="H234" s="10"/>
      <c r="I234" s="10"/>
      <c r="J234" s="10"/>
    </row>
    <row r="235" s="55" customFormat="true" ht="26.1" hidden="false" customHeight="true" outlineLevel="0" collapsed="false">
      <c r="A235" s="152"/>
      <c r="B235" s="152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</row>
    <row r="236" s="55" customFormat="true" ht="26.1" hidden="false" customHeight="true" outlineLevel="0" collapsed="false">
      <c r="A236" s="152"/>
      <c r="B236" s="153"/>
      <c r="C236" s="10"/>
      <c r="D236" s="10"/>
      <c r="E236" s="10"/>
      <c r="F236" s="10"/>
      <c r="G236" s="10"/>
      <c r="H236" s="10"/>
      <c r="I236" s="10"/>
      <c r="J236" s="10"/>
    </row>
    <row r="237" s="55" customFormat="true" ht="26.1" hidden="false" customHeight="true" outlineLevel="0" collapsed="false">
      <c r="A237" s="152"/>
      <c r="B237" s="153"/>
      <c r="C237" s="10"/>
      <c r="D237" s="10"/>
      <c r="E237" s="10"/>
      <c r="F237" s="10"/>
      <c r="G237" s="10"/>
      <c r="H237" s="10"/>
      <c r="I237" s="10"/>
      <c r="J237" s="10"/>
    </row>
    <row r="238" s="55" customFormat="true" ht="26.1" hidden="false" customHeight="true" outlineLevel="0" collapsed="false">
      <c r="A238" s="152"/>
      <c r="B238" s="153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</row>
    <row r="239" s="55" customFormat="true" ht="26.1" hidden="false" customHeight="true" outlineLevel="0" collapsed="false">
      <c r="A239" s="152"/>
      <c r="B239" s="152"/>
      <c r="C239" s="10"/>
      <c r="D239" s="10"/>
      <c r="E239" s="10"/>
      <c r="F239" s="10"/>
      <c r="G239" s="10"/>
      <c r="H239" s="10"/>
      <c r="I239" s="10"/>
      <c r="J239" s="10"/>
    </row>
    <row r="240" s="55" customFormat="true" ht="26.1" hidden="false" customHeight="true" outlineLevel="0" collapsed="false">
      <c r="A240" s="152"/>
      <c r="B240" s="153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</row>
    <row r="241" s="10" customFormat="true" ht="26.1" hidden="false" customHeight="true" outlineLevel="0" collapsed="false">
      <c r="A241" s="152"/>
      <c r="B241" s="153"/>
    </row>
    <row r="242" s="55" customFormat="true" ht="26.1" hidden="false" customHeight="true" outlineLevel="0" collapsed="false">
      <c r="A242" s="152"/>
      <c r="B242" s="152"/>
      <c r="C242" s="10"/>
      <c r="D242" s="10"/>
      <c r="E242" s="10"/>
      <c r="F242" s="10"/>
      <c r="G242" s="10"/>
      <c r="H242" s="10"/>
      <c r="I242" s="10"/>
      <c r="J242" s="10"/>
    </row>
    <row r="243" s="55" customFormat="true" ht="26.1" hidden="false" customHeight="true" outlineLevel="0" collapsed="false">
      <c r="A243" s="152"/>
      <c r="B243" s="153"/>
      <c r="C243" s="10"/>
      <c r="D243" s="10"/>
      <c r="E243" s="10"/>
      <c r="F243" s="10"/>
      <c r="G243" s="10"/>
      <c r="H243" s="10"/>
      <c r="I243" s="10"/>
      <c r="J243" s="10"/>
    </row>
    <row r="244" s="55" customFormat="true" ht="26.1" hidden="false" customHeight="true" outlineLevel="0" collapsed="false">
      <c r="A244" s="152"/>
      <c r="B244" s="152"/>
      <c r="C244" s="10"/>
      <c r="D244" s="10"/>
      <c r="E244" s="10"/>
      <c r="F244" s="10"/>
      <c r="G244" s="10"/>
      <c r="H244" s="10"/>
      <c r="I244" s="10"/>
      <c r="J244" s="10"/>
    </row>
    <row r="245" s="10" customFormat="true" ht="26.1" hidden="false" customHeight="true" outlineLevel="0" collapsed="false">
      <c r="A245" s="152"/>
      <c r="B245" s="152"/>
    </row>
    <row r="246" s="55" customFormat="true" ht="26.1" hidden="false" customHeight="true" outlineLevel="0" collapsed="false">
      <c r="A246" s="152"/>
      <c r="B246" s="153"/>
      <c r="C246" s="10"/>
      <c r="D246" s="10"/>
      <c r="E246" s="10"/>
      <c r="F246" s="10"/>
      <c r="G246" s="10"/>
      <c r="H246" s="10"/>
      <c r="I246" s="10"/>
      <c r="J246" s="10"/>
    </row>
    <row r="247" s="55" customFormat="true" ht="26.1" hidden="false" customHeight="true" outlineLevel="0" collapsed="false">
      <c r="A247" s="152"/>
      <c r="B247" s="153"/>
      <c r="C247" s="10"/>
      <c r="D247" s="10"/>
      <c r="E247" s="10"/>
      <c r="F247" s="10"/>
      <c r="G247" s="10"/>
      <c r="H247" s="10"/>
      <c r="I247" s="10"/>
      <c r="J247" s="10"/>
    </row>
    <row r="248" s="55" customFormat="true" ht="26.1" hidden="false" customHeight="true" outlineLevel="0" collapsed="false">
      <c r="A248" s="152"/>
      <c r="B248" s="153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</row>
    <row r="249" s="58" customFormat="true" ht="26.1" hidden="false" customHeight="true" outlineLevel="0" collapsed="false">
      <c r="A249" s="152"/>
      <c r="B249" s="152"/>
      <c r="C249" s="10"/>
      <c r="D249" s="10"/>
      <c r="E249" s="10"/>
      <c r="F249" s="10"/>
      <c r="G249" s="10"/>
      <c r="H249" s="10"/>
      <c r="I249" s="10"/>
      <c r="J249" s="10"/>
      <c r="K249" s="55"/>
      <c r="L249" s="55"/>
      <c r="M249" s="55"/>
      <c r="N249" s="55"/>
      <c r="O249" s="55"/>
      <c r="P249" s="55"/>
      <c r="Q249" s="55"/>
      <c r="R249" s="55"/>
    </row>
    <row r="250" s="55" customFormat="true" ht="26.1" hidden="false" customHeight="true" outlineLevel="0" collapsed="false">
      <c r="A250" s="152"/>
      <c r="B250" s="153"/>
      <c r="C250" s="10"/>
      <c r="D250" s="10"/>
      <c r="E250" s="10"/>
      <c r="F250" s="10"/>
      <c r="G250" s="10"/>
      <c r="H250" s="10"/>
      <c r="I250" s="10"/>
      <c r="J250" s="10"/>
    </row>
    <row r="251" s="10" customFormat="true" ht="26.1" hidden="false" customHeight="true" outlineLevel="0" collapsed="false">
      <c r="A251" s="152"/>
      <c r="B251" s="153"/>
    </row>
    <row r="252" s="10" customFormat="true" ht="26.1" hidden="false" customHeight="true" outlineLevel="0" collapsed="false">
      <c r="A252" s="152"/>
      <c r="B252" s="152"/>
      <c r="K252" s="55"/>
      <c r="L252" s="55"/>
      <c r="M252" s="55"/>
      <c r="N252" s="55"/>
      <c r="O252" s="55"/>
      <c r="P252" s="55"/>
      <c r="Q252" s="55"/>
      <c r="R252" s="55"/>
    </row>
    <row r="253" s="55" customFormat="true" ht="26.1" hidden="false" customHeight="true" outlineLevel="0" collapsed="false">
      <c r="A253" s="161"/>
      <c r="B253" s="162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</row>
    <row r="254" s="10" customFormat="true" ht="45.75" hidden="false" customHeight="true" outlineLevel="0" collapsed="false">
      <c r="A254" s="152"/>
      <c r="B254" s="153"/>
      <c r="K254" s="55"/>
      <c r="L254" s="55"/>
      <c r="M254" s="55"/>
      <c r="N254" s="55"/>
      <c r="O254" s="55"/>
      <c r="P254" s="55"/>
      <c r="Q254" s="55"/>
      <c r="R254" s="55"/>
    </row>
    <row r="255" s="55" customFormat="true" ht="26.1" hidden="false" customHeight="true" outlineLevel="0" collapsed="false">
      <c r="A255" s="152"/>
      <c r="B255" s="152"/>
      <c r="C255" s="10"/>
      <c r="D255" s="10"/>
      <c r="E255" s="10"/>
      <c r="F255" s="10"/>
      <c r="G255" s="10"/>
      <c r="H255" s="10"/>
      <c r="I255" s="10"/>
      <c r="J255" s="10"/>
    </row>
    <row r="256" s="10" customFormat="true" ht="26.1" hidden="false" customHeight="true" outlineLevel="0" collapsed="false">
      <c r="A256" s="152"/>
      <c r="B256" s="153"/>
      <c r="K256" s="55"/>
      <c r="L256" s="55"/>
      <c r="M256" s="55"/>
      <c r="N256" s="55"/>
      <c r="O256" s="55"/>
      <c r="P256" s="55"/>
      <c r="Q256" s="55"/>
      <c r="R256" s="55"/>
    </row>
    <row r="257" s="55" customFormat="true" ht="26.1" hidden="false" customHeight="true" outlineLevel="0" collapsed="false">
      <c r="A257" s="152"/>
      <c r="B257" s="152"/>
      <c r="C257" s="10"/>
      <c r="D257" s="10"/>
      <c r="E257" s="10"/>
      <c r="F257" s="10"/>
      <c r="G257" s="10"/>
      <c r="H257" s="10"/>
      <c r="I257" s="10"/>
      <c r="J257" s="10"/>
    </row>
    <row r="258" s="10" customFormat="true" ht="31.5" hidden="false" customHeight="true" outlineLevel="0" collapsed="false">
      <c r="A258" s="152"/>
      <c r="B258" s="153"/>
      <c r="K258" s="55"/>
      <c r="L258" s="55"/>
      <c r="M258" s="55"/>
      <c r="N258" s="55"/>
      <c r="O258" s="55"/>
      <c r="P258" s="55"/>
      <c r="Q258" s="55"/>
      <c r="R258" s="55"/>
    </row>
    <row r="259" s="55" customFormat="true" ht="39.75" hidden="false" customHeight="true" outlineLevel="0" collapsed="false">
      <c r="A259" s="152"/>
      <c r="B259" s="153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</row>
    <row r="260" s="55" customFormat="true" ht="34.5" hidden="false" customHeight="true" outlineLevel="0" collapsed="false">
      <c r="A260" s="152"/>
      <c r="B260" s="153"/>
      <c r="C260" s="10"/>
      <c r="D260" s="10"/>
      <c r="E260" s="10"/>
      <c r="F260" s="10"/>
      <c r="G260" s="10"/>
      <c r="H260" s="10"/>
      <c r="I260" s="10"/>
      <c r="J260" s="10"/>
    </row>
    <row r="261" s="55" customFormat="true" ht="26.1" hidden="false" customHeight="true" outlineLevel="0" collapsed="false">
      <c r="A261" s="152"/>
      <c r="B261" s="153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</row>
    <row r="262" s="10" customFormat="true" ht="26.1" hidden="false" customHeight="true" outlineLevel="0" collapsed="false">
      <c r="A262" s="152"/>
      <c r="B262" s="153"/>
      <c r="K262" s="55"/>
      <c r="L262" s="55"/>
      <c r="M262" s="55"/>
      <c r="N262" s="55"/>
      <c r="O262" s="55"/>
      <c r="P262" s="55"/>
      <c r="Q262" s="55"/>
      <c r="R262" s="55"/>
    </row>
    <row r="263" s="55" customFormat="true" ht="26.1" hidden="false" customHeight="true" outlineLevel="0" collapsed="false">
      <c r="A263" s="152"/>
      <c r="B263" s="152"/>
      <c r="C263" s="10"/>
      <c r="D263" s="10"/>
      <c r="E263" s="10"/>
      <c r="F263" s="10"/>
      <c r="G263" s="10"/>
      <c r="H263" s="10"/>
      <c r="I263" s="10"/>
      <c r="J263" s="10"/>
    </row>
    <row r="264" s="55" customFormat="true" ht="26.1" hidden="false" customHeight="true" outlineLevel="0" collapsed="false">
      <c r="A264" s="152"/>
      <c r="B264" s="153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</row>
    <row r="265" s="10" customFormat="true" ht="26.1" hidden="false" customHeight="true" outlineLevel="0" collapsed="false">
      <c r="A265" s="152"/>
      <c r="B265" s="152"/>
    </row>
    <row r="266" s="55" customFormat="true" ht="26.1" hidden="false" customHeight="true" outlineLevel="0" collapsed="false">
      <c r="A266" s="152"/>
      <c r="B266" s="153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</row>
    <row r="267" s="55" customFormat="true" ht="26.1" hidden="false" customHeight="true" outlineLevel="0" collapsed="false">
      <c r="A267" s="152"/>
      <c r="B267" s="153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</row>
    <row r="268" s="10" customFormat="true" ht="26.1" hidden="false" customHeight="true" outlineLevel="0" collapsed="false">
      <c r="A268" s="152"/>
      <c r="B268" s="152"/>
    </row>
    <row r="269" s="10" customFormat="true" ht="26.1" hidden="false" customHeight="true" outlineLevel="0" collapsed="false">
      <c r="A269" s="152"/>
      <c r="B269" s="152"/>
    </row>
    <row r="270" s="10" customFormat="true" ht="26.1" hidden="false" customHeight="true" outlineLevel="0" collapsed="false">
      <c r="A270" s="152"/>
      <c r="B270" s="152"/>
      <c r="K270" s="55"/>
      <c r="L270" s="55"/>
      <c r="M270" s="55"/>
      <c r="N270" s="55"/>
      <c r="O270" s="55"/>
      <c r="P270" s="55"/>
      <c r="Q270" s="55"/>
      <c r="R270" s="55"/>
    </row>
    <row r="271" s="55" customFormat="true" ht="26.1" hidden="false" customHeight="true" outlineLevel="0" collapsed="false">
      <c r="A271" s="152"/>
      <c r="B271" s="152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</row>
    <row r="272" s="160" customFormat="true" ht="26.1" hidden="false" customHeight="true" outlineLevel="0" collapsed="false">
      <c r="A272" s="152"/>
      <c r="B272" s="152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</row>
    <row r="273" s="55" customFormat="true" ht="26.1" hidden="false" customHeight="true" outlineLevel="0" collapsed="false">
      <c r="A273" s="152"/>
      <c r="B273" s="152"/>
      <c r="C273" s="10"/>
      <c r="D273" s="10"/>
      <c r="E273" s="10"/>
      <c r="F273" s="10"/>
      <c r="G273" s="10"/>
      <c r="H273" s="10"/>
      <c r="I273" s="10"/>
      <c r="J273" s="10"/>
    </row>
    <row r="274" s="55" customFormat="true" ht="26.1" hidden="false" customHeight="true" outlineLevel="0" collapsed="false">
      <c r="A274" s="152"/>
      <c r="B274" s="153"/>
      <c r="C274" s="10"/>
      <c r="D274" s="10"/>
      <c r="E274" s="10"/>
      <c r="F274" s="10"/>
      <c r="G274" s="10"/>
      <c r="H274" s="10"/>
      <c r="I274" s="10"/>
      <c r="J274" s="10"/>
    </row>
    <row r="275" s="10" customFormat="true" ht="26.1" hidden="false" customHeight="true" outlineLevel="0" collapsed="false">
      <c r="A275" s="152"/>
      <c r="B275" s="152"/>
      <c r="K275" s="55"/>
      <c r="L275" s="55"/>
      <c r="M275" s="55"/>
      <c r="N275" s="55"/>
      <c r="O275" s="55"/>
      <c r="P275" s="55"/>
      <c r="Q275" s="55"/>
      <c r="R275" s="55"/>
    </row>
    <row r="276" s="55" customFormat="true" ht="26.1" hidden="false" customHeight="true" outlineLevel="0" collapsed="false">
      <c r="A276" s="152"/>
      <c r="B276" s="152"/>
      <c r="C276" s="10"/>
      <c r="D276" s="10"/>
      <c r="E276" s="10"/>
      <c r="F276" s="10"/>
      <c r="G276" s="10"/>
      <c r="H276" s="10"/>
      <c r="I276" s="10"/>
      <c r="J276" s="10"/>
    </row>
    <row r="277" s="55" customFormat="true" ht="26.1" hidden="false" customHeight="true" outlineLevel="0" collapsed="false">
      <c r="A277" s="152"/>
      <c r="B277" s="153"/>
      <c r="C277" s="10"/>
      <c r="D277" s="10"/>
      <c r="E277" s="10"/>
      <c r="F277" s="10"/>
      <c r="G277" s="10"/>
      <c r="H277" s="10"/>
      <c r="I277" s="10"/>
      <c r="J277" s="10"/>
    </row>
    <row r="278" s="10" customFormat="true" ht="26.1" hidden="false" customHeight="true" outlineLevel="0" collapsed="false">
      <c r="A278" s="152"/>
      <c r="B278" s="153"/>
    </row>
    <row r="279" s="55" customFormat="true" ht="44.25" hidden="false" customHeight="true" outlineLevel="0" collapsed="false">
      <c r="A279" s="152"/>
      <c r="B279" s="153"/>
      <c r="C279" s="10"/>
      <c r="D279" s="10"/>
      <c r="E279" s="10"/>
      <c r="F279" s="10"/>
      <c r="G279" s="10"/>
      <c r="H279" s="10"/>
      <c r="I279" s="10"/>
      <c r="J279" s="10"/>
      <c r="K279" s="165" t="e">
        <f aca="false">#REF!</f>
        <v>#REF!</v>
      </c>
    </row>
    <row r="280" s="10" customFormat="true" ht="44.25" hidden="false" customHeight="true" outlineLevel="0" collapsed="false">
      <c r="A280" s="152"/>
      <c r="B280" s="153"/>
      <c r="K280" s="55"/>
      <c r="L280" s="55"/>
      <c r="M280" s="55"/>
      <c r="N280" s="55"/>
      <c r="O280" s="55"/>
      <c r="P280" s="55"/>
      <c r="Q280" s="55"/>
      <c r="R280" s="55"/>
    </row>
    <row r="281" s="10" customFormat="true" ht="26.1" hidden="false" customHeight="true" outlineLevel="0" collapsed="false">
      <c r="A281" s="152"/>
      <c r="B281" s="153"/>
      <c r="K281" s="111"/>
      <c r="L281" s="111"/>
      <c r="M281" s="111"/>
      <c r="N281" s="111"/>
      <c r="O281" s="111"/>
      <c r="P281" s="111"/>
      <c r="Q281" s="111"/>
      <c r="R281" s="111"/>
    </row>
    <row r="282" s="55" customFormat="true" ht="29.25" hidden="false" customHeight="true" outlineLevel="0" collapsed="false">
      <c r="A282" s="152"/>
      <c r="B282" s="152"/>
      <c r="C282" s="10"/>
      <c r="D282" s="10"/>
      <c r="E282" s="10"/>
      <c r="F282" s="10"/>
      <c r="G282" s="10"/>
      <c r="H282" s="10"/>
      <c r="I282" s="10"/>
      <c r="J282" s="10"/>
    </row>
    <row r="283" s="55" customFormat="true" ht="26.1" hidden="false" customHeight="true" outlineLevel="0" collapsed="false">
      <c r="A283" s="152"/>
      <c r="B283" s="153"/>
      <c r="C283" s="10"/>
      <c r="D283" s="10"/>
      <c r="E283" s="10"/>
      <c r="F283" s="10"/>
      <c r="G283" s="10"/>
      <c r="H283" s="10"/>
      <c r="I283" s="10"/>
      <c r="J283" s="10"/>
    </row>
    <row r="284" s="55" customFormat="true" ht="33.75" hidden="false" customHeight="true" outlineLevel="0" collapsed="false">
      <c r="A284" s="152"/>
      <c r="B284" s="153"/>
      <c r="C284" s="10"/>
      <c r="D284" s="10"/>
      <c r="E284" s="10"/>
      <c r="F284" s="10"/>
      <c r="G284" s="10"/>
      <c r="H284" s="10"/>
      <c r="I284" s="10"/>
      <c r="J284" s="10"/>
    </row>
    <row r="285" s="55" customFormat="true" ht="26.1" hidden="false" customHeight="true" outlineLevel="0" collapsed="false">
      <c r="A285" s="158"/>
      <c r="B285" s="158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</row>
    <row r="286" s="10" customFormat="true" ht="26.1" hidden="false" customHeight="true" outlineLevel="0" collapsed="false">
      <c r="A286" s="152"/>
      <c r="B286" s="153"/>
      <c r="K286" s="55"/>
      <c r="L286" s="55"/>
      <c r="M286" s="55"/>
      <c r="N286" s="55"/>
      <c r="O286" s="55"/>
      <c r="P286" s="55"/>
      <c r="Q286" s="55"/>
      <c r="R286" s="55"/>
    </row>
    <row r="287" s="55" customFormat="true" ht="26.1" hidden="false" customHeight="true" outlineLevel="0" collapsed="false">
      <c r="A287" s="152"/>
      <c r="B287" s="153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</row>
    <row r="288" s="160" customFormat="true" ht="26.1" hidden="false" customHeight="true" outlineLevel="0" collapsed="false">
      <c r="A288" s="152"/>
      <c r="B288" s="153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</row>
    <row r="289" s="55" customFormat="true" ht="41.25" hidden="false" customHeight="true" outlineLevel="0" collapsed="false">
      <c r="A289" s="152"/>
      <c r="B289" s="152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</row>
    <row r="290" s="10" customFormat="true" ht="36.75" hidden="false" customHeight="true" outlineLevel="0" collapsed="false">
      <c r="A290" s="152"/>
      <c r="B290" s="153"/>
      <c r="K290" s="55"/>
      <c r="L290" s="55"/>
      <c r="M290" s="55"/>
      <c r="N290" s="55"/>
      <c r="O290" s="55"/>
      <c r="P290" s="55"/>
      <c r="Q290" s="55"/>
      <c r="R290" s="55"/>
    </row>
    <row r="291" s="55" customFormat="true" ht="44.25" hidden="false" customHeight="true" outlineLevel="0" collapsed="false">
      <c r="A291" s="152"/>
      <c r="B291" s="152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</row>
    <row r="292" s="10" customFormat="true" ht="26.1" hidden="false" customHeight="true" outlineLevel="0" collapsed="false">
      <c r="A292" s="152"/>
      <c r="B292" s="152"/>
      <c r="K292" s="55"/>
      <c r="L292" s="55"/>
      <c r="M292" s="55"/>
      <c r="N292" s="55"/>
      <c r="O292" s="55"/>
      <c r="P292" s="55"/>
      <c r="Q292" s="55"/>
      <c r="R292" s="55"/>
    </row>
    <row r="293" s="10" customFormat="true" ht="26.1" hidden="false" customHeight="true" outlineLevel="0" collapsed="false">
      <c r="A293" s="175"/>
      <c r="B293" s="175"/>
      <c r="K293" s="55"/>
      <c r="L293" s="55"/>
      <c r="M293" s="55"/>
      <c r="N293" s="55"/>
      <c r="O293" s="55"/>
      <c r="P293" s="55"/>
      <c r="Q293" s="55"/>
      <c r="R293" s="55"/>
    </row>
    <row r="294" s="10" customFormat="true" ht="26.1" hidden="false" customHeight="true" outlineLevel="0" collapsed="false">
      <c r="A294" s="175"/>
      <c r="B294" s="176"/>
      <c r="K294" s="55"/>
      <c r="L294" s="55"/>
      <c r="M294" s="55"/>
      <c r="N294" s="55"/>
      <c r="O294" s="55"/>
      <c r="P294" s="55"/>
      <c r="Q294" s="55"/>
      <c r="R294" s="55"/>
    </row>
    <row r="295" s="10" customFormat="true" ht="26.1" hidden="false" customHeight="true" outlineLevel="0" collapsed="false">
      <c r="A295" s="175"/>
      <c r="B295" s="175"/>
    </row>
    <row r="296" s="10" customFormat="true" ht="26.1" hidden="false" customHeight="true" outlineLevel="0" collapsed="false">
      <c r="A296" s="175"/>
      <c r="B296" s="176"/>
      <c r="K296" s="55"/>
      <c r="L296" s="55"/>
      <c r="M296" s="55"/>
      <c r="N296" s="55"/>
      <c r="O296" s="55"/>
      <c r="P296" s="55"/>
      <c r="Q296" s="55"/>
      <c r="R296" s="55"/>
    </row>
    <row r="297" s="10" customFormat="true" ht="26.1" hidden="false" customHeight="true" outlineLevel="0" collapsed="false">
      <c r="A297" s="175"/>
      <c r="B297" s="176"/>
    </row>
    <row r="298" s="55" customFormat="true" ht="26.1" hidden="false" customHeight="true" outlineLevel="0" collapsed="false">
      <c r="A298" s="175"/>
      <c r="B298" s="176"/>
      <c r="C298" s="10"/>
      <c r="D298" s="10"/>
      <c r="E298" s="10"/>
      <c r="F298" s="10"/>
      <c r="G298" s="10"/>
      <c r="H298" s="10"/>
      <c r="I298" s="10"/>
      <c r="J298" s="10"/>
    </row>
    <row r="299" s="55" customFormat="true" ht="26.1" hidden="false" customHeight="true" outlineLevel="0" collapsed="false">
      <c r="A299" s="175"/>
      <c r="B299" s="175"/>
      <c r="C299" s="10"/>
      <c r="D299" s="10"/>
      <c r="E299" s="10"/>
      <c r="F299" s="10"/>
      <c r="G299" s="10"/>
      <c r="H299" s="10"/>
      <c r="I299" s="10"/>
      <c r="J299" s="10"/>
    </row>
    <row r="300" s="10" customFormat="true" ht="26.1" hidden="false" customHeight="true" outlineLevel="0" collapsed="false">
      <c r="A300" s="175"/>
      <c r="B300" s="176"/>
    </row>
    <row r="301" s="10" customFormat="true" ht="26.1" hidden="false" customHeight="true" outlineLevel="0" collapsed="false">
      <c r="A301" s="175"/>
      <c r="B301" s="175"/>
    </row>
    <row r="302" s="10" customFormat="true" ht="26.1" hidden="false" customHeight="true" outlineLevel="0" collapsed="false">
      <c r="A302" s="175"/>
      <c r="B302" s="176"/>
    </row>
    <row r="303" s="10" customFormat="true" ht="26.1" hidden="false" customHeight="true" outlineLevel="0" collapsed="false">
      <c r="A303" s="175"/>
      <c r="B303" s="176"/>
      <c r="K303" s="55"/>
      <c r="L303" s="55"/>
      <c r="M303" s="55"/>
      <c r="N303" s="55"/>
      <c r="O303" s="55"/>
      <c r="P303" s="55"/>
      <c r="Q303" s="55"/>
      <c r="R303" s="55"/>
    </row>
    <row r="304" s="55" customFormat="true" ht="26.1" hidden="false" customHeight="true" outlineLevel="0" collapsed="false">
      <c r="A304" s="175"/>
      <c r="B304" s="175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</row>
    <row r="305" s="55" customFormat="true" ht="26.1" hidden="false" customHeight="true" outlineLevel="0" collapsed="false">
      <c r="A305" s="175"/>
      <c r="B305" s="175"/>
      <c r="C305" s="10"/>
      <c r="D305" s="10"/>
      <c r="E305" s="10"/>
      <c r="F305" s="10"/>
      <c r="G305" s="10"/>
      <c r="H305" s="10"/>
      <c r="I305" s="10"/>
      <c r="J305" s="10"/>
    </row>
    <row r="306" s="10" customFormat="true" ht="26.1" hidden="false" customHeight="true" outlineLevel="0" collapsed="false">
      <c r="A306" s="175"/>
      <c r="B306" s="175"/>
      <c r="K306" s="55"/>
      <c r="L306" s="55"/>
      <c r="M306" s="55"/>
      <c r="N306" s="55"/>
      <c r="O306" s="55"/>
      <c r="P306" s="55"/>
      <c r="Q306" s="55"/>
      <c r="R306" s="55"/>
    </row>
    <row r="307" s="10" customFormat="true" ht="26.1" hidden="false" customHeight="true" outlineLevel="0" collapsed="false">
      <c r="A307" s="175"/>
      <c r="B307" s="176"/>
    </row>
    <row r="308" s="10" customFormat="true" ht="26.1" hidden="false" customHeight="true" outlineLevel="0" collapsed="false">
      <c r="A308" s="175"/>
      <c r="B308" s="175"/>
      <c r="K308" s="55"/>
      <c r="L308" s="55"/>
      <c r="M308" s="55"/>
      <c r="N308" s="55"/>
      <c r="O308" s="55"/>
      <c r="P308" s="55"/>
      <c r="Q308" s="55"/>
      <c r="R308" s="55"/>
    </row>
    <row r="309" s="55" customFormat="true" ht="26.1" hidden="false" customHeight="true" outlineLevel="0" collapsed="false">
      <c r="A309" s="177"/>
      <c r="B309" s="178"/>
      <c r="C309" s="10"/>
      <c r="D309" s="10"/>
      <c r="E309" s="10"/>
      <c r="F309" s="10"/>
      <c r="G309" s="10"/>
      <c r="H309" s="10"/>
      <c r="I309" s="10"/>
      <c r="J309" s="10"/>
    </row>
    <row r="310" s="10" customFormat="true" ht="26.1" hidden="false" customHeight="true" outlineLevel="0" collapsed="false">
      <c r="A310" s="179"/>
      <c r="B310" s="180"/>
    </row>
    <row r="311" s="10" customFormat="true" ht="26.1" hidden="false" customHeight="true" outlineLevel="0" collapsed="false">
      <c r="A311" s="179"/>
      <c r="B311" s="179"/>
      <c r="K311" s="55"/>
      <c r="L311" s="55"/>
      <c r="M311" s="55"/>
      <c r="N311" s="55"/>
      <c r="O311" s="55"/>
      <c r="P311" s="55"/>
      <c r="Q311" s="55"/>
      <c r="R311" s="55"/>
    </row>
    <row r="312" s="55" customFormat="true" ht="26.1" hidden="false" customHeight="true" outlineLevel="0" collapsed="false">
      <c r="A312" s="175"/>
      <c r="B312" s="176"/>
      <c r="C312" s="10"/>
      <c r="D312" s="10"/>
      <c r="E312" s="10"/>
      <c r="F312" s="10"/>
      <c r="G312" s="10"/>
      <c r="H312" s="10"/>
      <c r="I312" s="10"/>
      <c r="J312" s="10"/>
    </row>
    <row r="313" s="55" customFormat="true" ht="26.1" hidden="false" customHeight="true" outlineLevel="0" collapsed="false">
      <c r="A313" s="175"/>
      <c r="B313" s="176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</row>
    <row r="314" s="10" customFormat="true" ht="26.1" hidden="false" customHeight="true" outlineLevel="0" collapsed="false">
      <c r="A314" s="175"/>
      <c r="B314" s="175"/>
      <c r="K314" s="55"/>
      <c r="L314" s="55"/>
      <c r="M314" s="55"/>
      <c r="N314" s="55"/>
      <c r="O314" s="55"/>
      <c r="P314" s="55"/>
      <c r="Q314" s="55"/>
      <c r="R314" s="55"/>
    </row>
    <row r="315" s="55" customFormat="true" ht="26.1" hidden="false" customHeight="true" outlineLevel="0" collapsed="false">
      <c r="A315" s="181"/>
      <c r="B315" s="182"/>
      <c r="C315" s="10"/>
      <c r="D315" s="10"/>
      <c r="E315" s="10"/>
      <c r="F315" s="10"/>
      <c r="G315" s="10"/>
      <c r="H315" s="10"/>
      <c r="I315" s="10"/>
      <c r="J315" s="10"/>
    </row>
    <row r="316" s="55" customFormat="true" ht="26.1" hidden="false" customHeight="true" outlineLevel="0" collapsed="false">
      <c r="A316" s="170"/>
      <c r="B316" s="171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</row>
    <row r="317" s="10" customFormat="true" ht="26.1" hidden="false" customHeight="true" outlineLevel="0" collapsed="false">
      <c r="A317" s="170"/>
      <c r="B317" s="170"/>
      <c r="K317" s="55"/>
      <c r="L317" s="55"/>
      <c r="M317" s="55"/>
      <c r="N317" s="55"/>
      <c r="O317" s="55"/>
      <c r="P317" s="55"/>
      <c r="Q317" s="55"/>
      <c r="R317" s="55"/>
    </row>
    <row r="318" s="55" customFormat="true" ht="26.1" hidden="false" customHeight="true" outlineLevel="0" collapsed="false">
      <c r="A318" s="183"/>
      <c r="B318" s="184"/>
      <c r="C318" s="10"/>
      <c r="D318" s="10"/>
      <c r="E318" s="10"/>
      <c r="F318" s="10"/>
      <c r="G318" s="10"/>
      <c r="H318" s="10"/>
      <c r="I318" s="10"/>
      <c r="J318" s="10"/>
    </row>
    <row r="319" s="55" customFormat="true" ht="26.1" hidden="false" customHeight="true" outlineLevel="0" collapsed="false">
      <c r="A319" s="173"/>
      <c r="B319" s="174"/>
      <c r="C319" s="10"/>
      <c r="D319" s="10"/>
      <c r="E319" s="10"/>
      <c r="F319" s="10"/>
      <c r="G319" s="10"/>
      <c r="H319" s="10"/>
      <c r="I319" s="10"/>
      <c r="J319" s="10"/>
    </row>
    <row r="320" s="10" customFormat="true" ht="26.1" hidden="false" customHeight="true" outlineLevel="0" collapsed="false">
      <c r="A320" s="173"/>
      <c r="B320" s="173"/>
      <c r="K320" s="55"/>
      <c r="L320" s="55"/>
      <c r="M320" s="55"/>
      <c r="N320" s="55"/>
      <c r="O320" s="55"/>
      <c r="P320" s="55"/>
      <c r="Q320" s="55"/>
      <c r="R320" s="55"/>
    </row>
    <row r="321" s="10" customFormat="true" ht="30.75" hidden="false" customHeight="true" outlineLevel="0" collapsed="false">
      <c r="A321" s="161"/>
      <c r="B321" s="162"/>
    </row>
    <row r="322" s="10" customFormat="true" ht="26.1" hidden="false" customHeight="true" outlineLevel="0" collapsed="false">
      <c r="A322" s="152"/>
      <c r="B322" s="153"/>
      <c r="K322" s="55"/>
      <c r="L322" s="55"/>
      <c r="M322" s="55"/>
      <c r="N322" s="55"/>
      <c r="O322" s="55"/>
      <c r="P322" s="55"/>
      <c r="Q322" s="55"/>
      <c r="R322" s="55"/>
    </row>
    <row r="323" s="55" customFormat="true" ht="26.1" hidden="false" customHeight="true" outlineLevel="0" collapsed="false">
      <c r="A323" s="152"/>
      <c r="B323" s="153"/>
      <c r="C323" s="10"/>
      <c r="D323" s="10"/>
      <c r="E323" s="10"/>
      <c r="F323" s="10"/>
      <c r="G323" s="10"/>
      <c r="H323" s="10"/>
      <c r="I323" s="10"/>
      <c r="J323" s="10"/>
      <c r="K323" s="160"/>
      <c r="L323" s="160"/>
      <c r="M323" s="160"/>
      <c r="N323" s="160"/>
      <c r="O323" s="160"/>
      <c r="P323" s="160"/>
      <c r="Q323" s="160"/>
      <c r="R323" s="160"/>
    </row>
    <row r="324" s="10" customFormat="true" ht="26.1" hidden="false" customHeight="true" outlineLevel="0" collapsed="false">
      <c r="A324" s="152"/>
      <c r="B324" s="153"/>
      <c r="K324" s="55"/>
      <c r="L324" s="55"/>
      <c r="M324" s="55"/>
      <c r="N324" s="55"/>
      <c r="O324" s="55"/>
      <c r="P324" s="55"/>
      <c r="Q324" s="55"/>
      <c r="R324" s="55"/>
    </row>
    <row r="325" s="55" customFormat="true" ht="26.1" hidden="false" customHeight="true" outlineLevel="0" collapsed="false">
      <c r="A325" s="152"/>
      <c r="B325" s="152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</row>
    <row r="326" s="55" customFormat="true" ht="26.1" hidden="false" customHeight="true" outlineLevel="0" collapsed="false">
      <c r="A326" s="152"/>
      <c r="B326" s="153"/>
      <c r="C326" s="10"/>
      <c r="D326" s="10"/>
      <c r="E326" s="10"/>
      <c r="F326" s="10"/>
      <c r="G326" s="10"/>
      <c r="H326" s="10"/>
      <c r="I326" s="10"/>
      <c r="J326" s="10"/>
    </row>
    <row r="327" s="55" customFormat="true" ht="26.1" hidden="false" customHeight="true" outlineLevel="0" collapsed="false">
      <c r="A327" s="161"/>
      <c r="B327" s="161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</row>
    <row r="328" s="10" customFormat="true" ht="26.1" hidden="false" customHeight="true" outlineLevel="0" collapsed="false">
      <c r="A328" s="152"/>
      <c r="B328" s="153"/>
    </row>
    <row r="329" s="55" customFormat="true" ht="26.1" hidden="false" customHeight="true" outlineLevel="0" collapsed="false">
      <c r="A329" s="152"/>
      <c r="B329" s="152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</row>
    <row r="330" s="10" customFormat="true" ht="26.1" hidden="false" customHeight="true" outlineLevel="0" collapsed="false">
      <c r="A330" s="152"/>
      <c r="B330" s="153"/>
    </row>
    <row r="331" s="55" customFormat="true" ht="33.75" hidden="false" customHeight="true" outlineLevel="0" collapsed="false">
      <c r="A331" s="152"/>
      <c r="B331" s="152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</row>
    <row r="332" s="55" customFormat="true" ht="26.1" hidden="false" customHeight="true" outlineLevel="0" collapsed="false">
      <c r="A332" s="152"/>
      <c r="B332" s="152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</row>
    <row r="333" s="10" customFormat="true" ht="26.1" hidden="false" customHeight="true" outlineLevel="0" collapsed="false">
      <c r="A333" s="152"/>
      <c r="B333" s="152"/>
      <c r="K333" s="55"/>
      <c r="L333" s="55"/>
      <c r="M333" s="55"/>
      <c r="N333" s="55"/>
      <c r="O333" s="55"/>
      <c r="P333" s="55"/>
      <c r="Q333" s="55"/>
      <c r="R333" s="55"/>
    </row>
    <row r="334" s="10" customFormat="true" ht="26.1" hidden="false" customHeight="true" outlineLevel="0" collapsed="false">
      <c r="A334" s="152"/>
      <c r="B334" s="152"/>
      <c r="K334" s="55"/>
      <c r="L334" s="55"/>
      <c r="M334" s="55"/>
      <c r="N334" s="55"/>
      <c r="O334" s="55"/>
      <c r="P334" s="55"/>
      <c r="Q334" s="55"/>
      <c r="R334" s="55"/>
    </row>
    <row r="335" s="10" customFormat="true" ht="26.1" hidden="false" customHeight="true" outlineLevel="0" collapsed="false">
      <c r="A335" s="152"/>
      <c r="B335" s="152"/>
      <c r="K335" s="55"/>
      <c r="L335" s="55"/>
      <c r="M335" s="55"/>
      <c r="N335" s="55"/>
      <c r="O335" s="55"/>
      <c r="P335" s="55"/>
      <c r="Q335" s="55"/>
      <c r="R335" s="55"/>
    </row>
    <row r="336" s="55" customFormat="true" ht="26.1" hidden="false" customHeight="true" outlineLevel="0" collapsed="false">
      <c r="A336" s="152"/>
      <c r="B336" s="152"/>
      <c r="C336" s="10"/>
      <c r="D336" s="10"/>
      <c r="E336" s="10"/>
      <c r="F336" s="10"/>
      <c r="G336" s="10"/>
      <c r="H336" s="10"/>
      <c r="I336" s="10"/>
      <c r="J336" s="10"/>
      <c r="K336" s="58"/>
      <c r="L336" s="58"/>
      <c r="M336" s="58"/>
      <c r="N336" s="58"/>
      <c r="O336" s="58"/>
      <c r="P336" s="58"/>
      <c r="Q336" s="58"/>
      <c r="R336" s="58"/>
    </row>
    <row r="337" s="10" customFormat="true" ht="26.1" hidden="false" customHeight="true" outlineLevel="0" collapsed="false">
      <c r="A337" s="152"/>
      <c r="B337" s="153"/>
      <c r="K337" s="55"/>
      <c r="L337" s="55"/>
      <c r="M337" s="55"/>
      <c r="N337" s="55"/>
      <c r="O337" s="55"/>
      <c r="P337" s="55"/>
      <c r="Q337" s="55"/>
      <c r="R337" s="55"/>
    </row>
    <row r="338" s="55" customFormat="true" ht="26.1" hidden="false" customHeight="true" outlineLevel="0" collapsed="false">
      <c r="A338" s="152"/>
      <c r="B338" s="153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</row>
    <row r="339" s="55" customFormat="true" ht="26.1" hidden="false" customHeight="true" outlineLevel="0" collapsed="false">
      <c r="A339" s="161"/>
      <c r="B339" s="162"/>
      <c r="C339" s="10"/>
      <c r="D339" s="10"/>
      <c r="E339" s="10"/>
      <c r="F339" s="10"/>
      <c r="G339" s="10"/>
      <c r="H339" s="10"/>
      <c r="I339" s="10"/>
      <c r="J339" s="10"/>
    </row>
    <row r="340" s="55" customFormat="true" ht="26.1" hidden="false" customHeight="true" outlineLevel="0" collapsed="false">
      <c r="A340" s="161"/>
      <c r="B340" s="162"/>
      <c r="C340" s="10"/>
      <c r="D340" s="10"/>
      <c r="E340" s="10"/>
      <c r="F340" s="10"/>
      <c r="G340" s="10"/>
      <c r="H340" s="10"/>
      <c r="I340" s="10"/>
      <c r="J340" s="10"/>
    </row>
    <row r="341" s="55" customFormat="true" ht="26.1" hidden="false" customHeight="true" outlineLevel="0" collapsed="false">
      <c r="A341" s="161"/>
      <c r="B341" s="162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</row>
    <row r="342" s="10" customFormat="true" ht="26.1" hidden="false" customHeight="true" outlineLevel="0" collapsed="false">
      <c r="A342" s="161"/>
      <c r="B342" s="161"/>
      <c r="K342" s="55"/>
      <c r="L342" s="55"/>
      <c r="M342" s="55"/>
      <c r="N342" s="55"/>
      <c r="O342" s="55"/>
      <c r="P342" s="55"/>
      <c r="Q342" s="55"/>
      <c r="R342" s="55"/>
    </row>
    <row r="343" s="55" customFormat="true" ht="26.1" hidden="false" customHeight="true" outlineLevel="0" collapsed="false">
      <c r="A343" s="161"/>
      <c r="B343" s="162"/>
      <c r="C343" s="10"/>
      <c r="D343" s="10"/>
      <c r="E343" s="10"/>
      <c r="F343" s="10"/>
      <c r="G343" s="10"/>
      <c r="H343" s="10"/>
      <c r="I343" s="10"/>
      <c r="J343" s="10"/>
    </row>
    <row r="344" s="10" customFormat="true" ht="26.1" hidden="false" customHeight="true" outlineLevel="0" collapsed="false">
      <c r="A344" s="161"/>
      <c r="B344" s="162"/>
      <c r="K344" s="55"/>
      <c r="L344" s="55"/>
      <c r="M344" s="55"/>
      <c r="N344" s="55"/>
      <c r="O344" s="55"/>
      <c r="P344" s="55"/>
      <c r="Q344" s="55"/>
      <c r="R344" s="55"/>
    </row>
    <row r="345" s="10" customFormat="true" ht="26.1" hidden="false" customHeight="true" outlineLevel="0" collapsed="false">
      <c r="A345" s="185"/>
      <c r="B345" s="185"/>
      <c r="K345" s="55"/>
      <c r="L345" s="55"/>
      <c r="M345" s="55"/>
      <c r="N345" s="55"/>
      <c r="O345" s="55"/>
      <c r="P345" s="55"/>
      <c r="Q345" s="55"/>
      <c r="R345" s="55"/>
    </row>
    <row r="346" s="55" customFormat="true" ht="26.1" hidden="false" customHeight="true" outlineLevel="0" collapsed="false">
      <c r="A346" s="185"/>
      <c r="B346" s="186"/>
      <c r="C346" s="10"/>
      <c r="D346" s="10"/>
      <c r="E346" s="10"/>
      <c r="F346" s="10"/>
      <c r="G346" s="10"/>
      <c r="H346" s="10"/>
      <c r="I346" s="10"/>
      <c r="J346" s="10"/>
    </row>
    <row r="347" s="55" customFormat="true" ht="26.1" hidden="false" customHeight="true" outlineLevel="0" collapsed="false">
      <c r="A347" s="161"/>
      <c r="B347" s="162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</row>
    <row r="348" s="55" customFormat="true" ht="26.1" hidden="false" customHeight="true" outlineLevel="0" collapsed="false">
      <c r="A348" s="161"/>
      <c r="B348" s="162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</row>
    <row r="349" s="55" customFormat="true" ht="26.1" hidden="false" customHeight="true" outlineLevel="0" collapsed="false">
      <c r="A349" s="161"/>
      <c r="B349" s="162"/>
      <c r="C349" s="10"/>
      <c r="D349" s="10"/>
      <c r="E349" s="10"/>
      <c r="F349" s="10"/>
      <c r="G349" s="10"/>
      <c r="H349" s="10"/>
      <c r="I349" s="10"/>
      <c r="J349" s="10"/>
    </row>
    <row r="350" s="55" customFormat="true" ht="26.1" hidden="false" customHeight="true" outlineLevel="0" collapsed="false">
      <c r="A350" s="161"/>
      <c r="B350" s="162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</row>
    <row r="351" s="10" customFormat="true" ht="26.1" hidden="false" customHeight="true" outlineLevel="0" collapsed="false">
      <c r="A351" s="161"/>
      <c r="B351" s="161"/>
      <c r="K351" s="55"/>
      <c r="L351" s="55"/>
      <c r="M351" s="55"/>
      <c r="N351" s="55"/>
      <c r="O351" s="55"/>
      <c r="P351" s="55"/>
      <c r="Q351" s="55"/>
      <c r="R351" s="55"/>
    </row>
    <row r="352" s="55" customFormat="true" ht="26.1" hidden="false" customHeight="true" outlineLevel="0" collapsed="false">
      <c r="A352" s="161"/>
      <c r="B352" s="161"/>
      <c r="C352" s="10"/>
      <c r="D352" s="10"/>
      <c r="E352" s="10"/>
      <c r="F352" s="10"/>
      <c r="G352" s="10"/>
      <c r="H352" s="10"/>
      <c r="I352" s="10"/>
      <c r="J352" s="10"/>
      <c r="K352" s="165" t="e">
        <f aca="false">#REF!</f>
        <v>#REF!</v>
      </c>
    </row>
    <row r="353" s="55" customFormat="true" ht="26.1" hidden="false" customHeight="true" outlineLevel="0" collapsed="false">
      <c r="A353" s="161"/>
      <c r="B353" s="162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</row>
    <row r="354" s="10" customFormat="true" ht="26.1" hidden="false" customHeight="true" outlineLevel="0" collapsed="false">
      <c r="A354" s="161"/>
      <c r="B354" s="161"/>
    </row>
    <row r="355" s="55" customFormat="true" ht="39.75" hidden="false" customHeight="true" outlineLevel="0" collapsed="false">
      <c r="A355" s="161"/>
      <c r="B355" s="162"/>
      <c r="C355" s="10"/>
      <c r="D355" s="10"/>
      <c r="E355" s="10"/>
      <c r="F355" s="10"/>
      <c r="G355" s="10"/>
      <c r="H355" s="10"/>
      <c r="I355" s="10"/>
      <c r="J355" s="10"/>
    </row>
    <row r="356" s="10" customFormat="true" ht="39.75" hidden="false" customHeight="true" outlineLevel="0" collapsed="false">
      <c r="A356" s="161"/>
      <c r="B356" s="162"/>
      <c r="K356" s="55"/>
      <c r="L356" s="55"/>
      <c r="M356" s="55"/>
      <c r="N356" s="55"/>
      <c r="O356" s="55"/>
      <c r="P356" s="55"/>
      <c r="Q356" s="55"/>
      <c r="R356" s="55"/>
    </row>
    <row r="357" s="55" customFormat="true" ht="26.1" hidden="false" customHeight="true" outlineLevel="0" collapsed="false">
      <c r="A357" s="161"/>
      <c r="B357" s="161"/>
      <c r="C357" s="10"/>
      <c r="D357" s="10"/>
      <c r="E357" s="10"/>
      <c r="F357" s="10"/>
      <c r="G357" s="10"/>
      <c r="H357" s="10"/>
      <c r="I357" s="10"/>
      <c r="J357" s="10"/>
    </row>
    <row r="358" s="55" customFormat="true" ht="26.1" hidden="false" customHeight="true" outlineLevel="0" collapsed="false">
      <c r="A358" s="161"/>
      <c r="B358" s="161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</row>
    <row r="359" s="55" customFormat="true" ht="26.1" hidden="false" customHeight="true" outlineLevel="0" collapsed="false">
      <c r="A359" s="161"/>
      <c r="B359" s="162"/>
      <c r="C359" s="10"/>
      <c r="D359" s="10"/>
      <c r="E359" s="10"/>
      <c r="F359" s="10"/>
      <c r="G359" s="10"/>
      <c r="H359" s="10"/>
      <c r="I359" s="10"/>
      <c r="J359" s="10"/>
    </row>
    <row r="360" s="10" customFormat="true" ht="26.1" hidden="false" customHeight="true" outlineLevel="0" collapsed="false">
      <c r="A360" s="161"/>
      <c r="B360" s="162"/>
    </row>
    <row r="361" s="55" customFormat="true" ht="26.1" hidden="false" customHeight="true" outlineLevel="0" collapsed="false">
      <c r="A361" s="161"/>
      <c r="B361" s="162"/>
      <c r="C361" s="10"/>
      <c r="D361" s="10"/>
      <c r="E361" s="10"/>
      <c r="F361" s="10"/>
      <c r="G361" s="10"/>
      <c r="H361" s="10"/>
      <c r="I361" s="10"/>
      <c r="J361" s="10"/>
    </row>
    <row r="362" s="55" customFormat="true" ht="26.1" hidden="false" customHeight="true" outlineLevel="0" collapsed="false">
      <c r="A362" s="161"/>
      <c r="B362" s="161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</row>
    <row r="363" s="55" customFormat="true" ht="26.1" hidden="false" customHeight="true" outlineLevel="0" collapsed="false">
      <c r="A363" s="161"/>
      <c r="B363" s="162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</row>
    <row r="364" s="10" customFormat="true" ht="26.1" hidden="false" customHeight="true" outlineLevel="0" collapsed="false">
      <c r="A364" s="161"/>
      <c r="B364" s="161"/>
    </row>
    <row r="365" s="55" customFormat="true" ht="26.1" hidden="false" customHeight="true" outlineLevel="0" collapsed="false">
      <c r="A365" s="161"/>
      <c r="B365" s="162"/>
      <c r="C365" s="10"/>
      <c r="D365" s="10"/>
      <c r="E365" s="10"/>
      <c r="F365" s="10"/>
      <c r="G365" s="10"/>
      <c r="H365" s="10"/>
      <c r="I365" s="10"/>
      <c r="J365" s="10"/>
    </row>
    <row r="366" s="10" customFormat="true" ht="26.1" hidden="false" customHeight="true" outlineLevel="0" collapsed="false">
      <c r="A366" s="161"/>
      <c r="B366" s="161"/>
    </row>
    <row r="367" s="10" customFormat="true" ht="26.1" hidden="false" customHeight="true" outlineLevel="0" collapsed="false">
      <c r="A367" s="161"/>
      <c r="B367" s="161"/>
      <c r="K367" s="55"/>
      <c r="L367" s="55"/>
      <c r="M367" s="55"/>
      <c r="N367" s="55"/>
      <c r="O367" s="55"/>
      <c r="P367" s="55"/>
      <c r="Q367" s="55"/>
      <c r="R367" s="55"/>
    </row>
    <row r="368" s="55" customFormat="true" ht="26.1" hidden="false" customHeight="true" outlineLevel="0" collapsed="false">
      <c r="A368" s="161"/>
      <c r="B368" s="161"/>
      <c r="C368" s="10"/>
      <c r="D368" s="10"/>
      <c r="E368" s="10"/>
      <c r="F368" s="10"/>
      <c r="G368" s="10"/>
      <c r="H368" s="10"/>
      <c r="I368" s="10"/>
      <c r="J368" s="10"/>
    </row>
    <row r="369" s="55" customFormat="true" ht="26.1" hidden="false" customHeight="true" outlineLevel="0" collapsed="false">
      <c r="A369" s="161"/>
      <c r="B369" s="162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</row>
    <row r="370" s="73" customFormat="true" ht="26.1" hidden="false" customHeight="true" outlineLevel="0" collapsed="false">
      <c r="A370" s="161"/>
      <c r="B370" s="161"/>
      <c r="C370" s="10"/>
      <c r="D370" s="10"/>
      <c r="E370" s="10"/>
      <c r="F370" s="10"/>
      <c r="G370" s="10"/>
      <c r="H370" s="10"/>
      <c r="I370" s="10"/>
      <c r="J370" s="10"/>
      <c r="K370" s="55"/>
      <c r="L370" s="55"/>
      <c r="M370" s="55"/>
      <c r="N370" s="55"/>
      <c r="O370" s="55"/>
      <c r="P370" s="55"/>
      <c r="Q370" s="55"/>
      <c r="R370" s="55"/>
    </row>
    <row r="371" s="55" customFormat="true" ht="26.1" hidden="false" customHeight="true" outlineLevel="0" collapsed="false">
      <c r="A371" s="161"/>
      <c r="B371" s="162"/>
      <c r="C371" s="10"/>
      <c r="D371" s="10"/>
      <c r="E371" s="10"/>
      <c r="F371" s="10"/>
      <c r="G371" s="10"/>
      <c r="H371" s="10"/>
      <c r="I371" s="10"/>
      <c r="J371" s="10"/>
    </row>
    <row r="372" s="73" customFormat="true" ht="26.1" hidden="false" customHeight="true" outlineLevel="0" collapsed="false">
      <c r="A372" s="161"/>
      <c r="B372" s="162"/>
      <c r="C372" s="10"/>
      <c r="D372" s="10"/>
      <c r="E372" s="10"/>
      <c r="F372" s="10"/>
      <c r="G372" s="10"/>
      <c r="H372" s="10"/>
      <c r="I372" s="10"/>
      <c r="J372" s="10"/>
      <c r="K372" s="55"/>
      <c r="L372" s="55"/>
      <c r="M372" s="55"/>
      <c r="N372" s="55"/>
      <c r="O372" s="55"/>
      <c r="P372" s="55"/>
      <c r="Q372" s="55"/>
      <c r="R372" s="55"/>
    </row>
    <row r="373" s="55" customFormat="true" ht="26.1" hidden="false" customHeight="true" outlineLevel="0" collapsed="false">
      <c r="A373" s="161"/>
      <c r="B373" s="161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</row>
    <row r="374" s="55" customFormat="true" ht="26.1" hidden="false" customHeight="true" outlineLevel="0" collapsed="false">
      <c r="A374" s="161"/>
      <c r="B374" s="162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</row>
    <row r="375" s="10" customFormat="true" ht="26.1" hidden="false" customHeight="true" outlineLevel="0" collapsed="false">
      <c r="A375" s="161"/>
      <c r="B375" s="162"/>
    </row>
    <row r="376" s="55" customFormat="true" ht="26.1" hidden="false" customHeight="true" outlineLevel="0" collapsed="false">
      <c r="A376" s="161"/>
      <c r="B376" s="162"/>
      <c r="C376" s="10"/>
      <c r="D376" s="10"/>
      <c r="E376" s="10"/>
      <c r="F376" s="10"/>
      <c r="G376" s="10"/>
      <c r="H376" s="10"/>
      <c r="I376" s="10"/>
      <c r="J376" s="10"/>
    </row>
    <row r="377" s="55" customFormat="true" ht="26.1" hidden="false" customHeight="true" outlineLevel="0" collapsed="false">
      <c r="A377" s="161"/>
      <c r="B377" s="161"/>
      <c r="C377" s="10"/>
      <c r="D377" s="10"/>
      <c r="E377" s="10"/>
      <c r="F377" s="10"/>
      <c r="G377" s="10"/>
      <c r="H377" s="10"/>
      <c r="I377" s="10"/>
      <c r="J377" s="10"/>
    </row>
    <row r="378" s="55" customFormat="true" ht="26.1" hidden="false" customHeight="true" outlineLevel="0" collapsed="false">
      <c r="A378" s="161"/>
      <c r="B378" s="161"/>
      <c r="C378" s="10"/>
      <c r="D378" s="10"/>
      <c r="E378" s="10"/>
      <c r="F378" s="10"/>
      <c r="G378" s="10"/>
      <c r="H378" s="10"/>
      <c r="I378" s="10"/>
      <c r="J378" s="10"/>
    </row>
    <row r="379" s="10" customFormat="true" ht="26.1" hidden="false" customHeight="true" outlineLevel="0" collapsed="false">
      <c r="A379" s="161"/>
      <c r="B379" s="161"/>
      <c r="K379" s="55"/>
      <c r="L379" s="55"/>
      <c r="M379" s="55"/>
      <c r="N379" s="55"/>
      <c r="O379" s="55"/>
      <c r="P379" s="55"/>
      <c r="Q379" s="55"/>
      <c r="R379" s="55"/>
    </row>
    <row r="380" s="55" customFormat="true" ht="26.1" hidden="false" customHeight="true" outlineLevel="0" collapsed="false">
      <c r="A380" s="161"/>
      <c r="B380" s="162"/>
      <c r="C380" s="10"/>
      <c r="D380" s="10"/>
      <c r="E380" s="10"/>
      <c r="F380" s="10"/>
      <c r="G380" s="10"/>
      <c r="H380" s="10"/>
      <c r="I380" s="10"/>
      <c r="J380" s="10"/>
    </row>
    <row r="381" s="55" customFormat="true" ht="49.5" hidden="false" customHeight="true" outlineLevel="0" collapsed="false">
      <c r="A381" s="161"/>
      <c r="B381" s="162"/>
      <c r="C381" s="10"/>
      <c r="D381" s="10"/>
      <c r="E381" s="10"/>
      <c r="F381" s="10"/>
      <c r="G381" s="10"/>
      <c r="H381" s="10"/>
      <c r="I381" s="10"/>
      <c r="J381" s="10"/>
    </row>
    <row r="382" s="55" customFormat="true" ht="29.25" hidden="false" customHeight="true" outlineLevel="0" collapsed="false">
      <c r="A382" s="152"/>
      <c r="B382" s="153"/>
      <c r="C382" s="10"/>
      <c r="D382" s="10"/>
      <c r="E382" s="10"/>
      <c r="F382" s="10"/>
      <c r="G382" s="10"/>
      <c r="H382" s="10"/>
      <c r="I382" s="10"/>
      <c r="J382" s="10"/>
    </row>
    <row r="383" s="10" customFormat="true" ht="26.1" hidden="false" customHeight="true" outlineLevel="0" collapsed="false">
      <c r="A383" s="152"/>
      <c r="B383" s="153"/>
      <c r="K383" s="55"/>
      <c r="L383" s="55"/>
      <c r="M383" s="55"/>
      <c r="N383" s="55"/>
      <c r="O383" s="55"/>
      <c r="P383" s="55"/>
      <c r="Q383" s="55"/>
      <c r="R383" s="55"/>
    </row>
    <row r="384" s="10" customFormat="true" ht="26.1" hidden="false" customHeight="true" outlineLevel="0" collapsed="false">
      <c r="A384" s="152"/>
      <c r="B384" s="153"/>
    </row>
    <row r="385" s="10" customFormat="true" ht="26.1" hidden="false" customHeight="true" outlineLevel="0" collapsed="false">
      <c r="A385" s="152"/>
      <c r="B385" s="153"/>
    </row>
    <row r="386" s="10" customFormat="true" ht="26.1" hidden="false" customHeight="true" outlineLevel="0" collapsed="false">
      <c r="A386" s="187"/>
      <c r="B386" s="188"/>
      <c r="I386" s="189"/>
      <c r="J386" s="189"/>
    </row>
    <row r="387" s="10" customFormat="true" ht="26.1" hidden="false" customHeight="true" outlineLevel="0" collapsed="false">
      <c r="A387" s="187"/>
      <c r="B387" s="188"/>
      <c r="K387" s="55"/>
      <c r="L387" s="55"/>
      <c r="M387" s="55"/>
      <c r="N387" s="55"/>
      <c r="O387" s="55"/>
      <c r="P387" s="55"/>
      <c r="Q387" s="55"/>
      <c r="R387" s="55"/>
    </row>
    <row r="388" s="10" customFormat="true" ht="26.1" hidden="false" customHeight="true" outlineLevel="0" collapsed="false">
      <c r="A388" s="161"/>
      <c r="B388" s="161"/>
      <c r="K388" s="55"/>
      <c r="L388" s="55"/>
      <c r="M388" s="55"/>
      <c r="N388" s="55"/>
      <c r="O388" s="55"/>
      <c r="P388" s="55"/>
      <c r="Q388" s="55"/>
      <c r="R388" s="55"/>
    </row>
    <row r="389" s="55" customFormat="true" ht="26.1" hidden="false" customHeight="true" outlineLevel="0" collapsed="false">
      <c r="A389" s="152"/>
      <c r="B389" s="152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</row>
    <row r="390" s="55" customFormat="true" ht="26.1" hidden="false" customHeight="true" outlineLevel="0" collapsed="false">
      <c r="A390" s="152"/>
      <c r="B390" s="152"/>
      <c r="C390" s="189"/>
      <c r="D390" s="189"/>
      <c r="E390" s="189"/>
      <c r="F390" s="189"/>
      <c r="G390" s="189"/>
      <c r="H390" s="189"/>
      <c r="I390" s="10"/>
      <c r="J390" s="10"/>
    </row>
    <row r="391" s="10" customFormat="true" ht="26.1" hidden="false" customHeight="true" outlineLevel="0" collapsed="false">
      <c r="A391" s="152"/>
      <c r="B391" s="153"/>
    </row>
    <row r="392" s="55" customFormat="true" ht="26.1" hidden="false" customHeight="true" outlineLevel="0" collapsed="false">
      <c r="A392" s="152"/>
      <c r="B392" s="153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</row>
    <row r="393" s="55" customFormat="true" ht="26.1" hidden="false" customHeight="true" outlineLevel="0" collapsed="false">
      <c r="A393" s="152"/>
      <c r="B393" s="152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</row>
    <row r="394" s="55" customFormat="true" ht="26.1" hidden="false" customHeight="true" outlineLevel="0" collapsed="false">
      <c r="A394" s="152"/>
      <c r="B394" s="153"/>
      <c r="C394" s="10"/>
      <c r="D394" s="10"/>
      <c r="E394" s="10"/>
      <c r="F394" s="10"/>
      <c r="G394" s="10"/>
      <c r="H394" s="10"/>
      <c r="I394" s="10"/>
      <c r="J394" s="10"/>
    </row>
    <row r="395" s="55" customFormat="true" ht="26.1" hidden="false" customHeight="true" outlineLevel="0" collapsed="false">
      <c r="A395" s="152"/>
      <c r="B395" s="152"/>
      <c r="C395" s="10"/>
      <c r="D395" s="10"/>
      <c r="E395" s="10"/>
      <c r="F395" s="10"/>
      <c r="G395" s="10"/>
      <c r="H395" s="10"/>
      <c r="I395" s="10"/>
      <c r="J395" s="10"/>
    </row>
    <row r="396" s="55" customFormat="true" ht="26.1" hidden="false" customHeight="true" outlineLevel="0" collapsed="false">
      <c r="A396" s="152"/>
      <c r="B396" s="152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</row>
    <row r="397" s="55" customFormat="true" ht="26.1" hidden="false" customHeight="true" outlineLevel="0" collapsed="false">
      <c r="A397" s="152"/>
      <c r="B397" s="152"/>
      <c r="C397" s="10"/>
      <c r="D397" s="10"/>
      <c r="E397" s="10"/>
      <c r="F397" s="10"/>
      <c r="G397" s="10"/>
      <c r="H397" s="10"/>
      <c r="I397" s="10"/>
      <c r="J397" s="10"/>
    </row>
    <row r="398" s="55" customFormat="true" ht="26.1" hidden="false" customHeight="true" outlineLevel="0" collapsed="false">
      <c r="A398" s="152"/>
      <c r="B398" s="153"/>
      <c r="C398" s="10"/>
      <c r="D398" s="10"/>
      <c r="E398" s="10"/>
      <c r="F398" s="10"/>
      <c r="G398" s="10"/>
      <c r="H398" s="10"/>
      <c r="I398" s="10"/>
      <c r="J398" s="10"/>
    </row>
    <row r="399" s="10" customFormat="true" ht="26.1" hidden="false" customHeight="true" outlineLevel="0" collapsed="false">
      <c r="A399" s="152"/>
      <c r="B399" s="153"/>
      <c r="K399" s="58"/>
      <c r="L399" s="58"/>
      <c r="M399" s="58"/>
      <c r="N399" s="58"/>
      <c r="O399" s="58"/>
      <c r="P399" s="58"/>
      <c r="Q399" s="58"/>
      <c r="R399" s="58"/>
    </row>
    <row r="400" s="55" customFormat="true" ht="26.1" hidden="false" customHeight="true" outlineLevel="0" collapsed="false">
      <c r="A400" s="152"/>
      <c r="B400" s="152"/>
      <c r="C400" s="10"/>
      <c r="D400" s="10"/>
      <c r="E400" s="10"/>
      <c r="F400" s="10"/>
      <c r="G400" s="10"/>
      <c r="H400" s="10"/>
      <c r="I400" s="10"/>
      <c r="J400" s="10"/>
    </row>
    <row r="401" s="10" customFormat="true" ht="26.1" hidden="false" customHeight="true" outlineLevel="0" collapsed="false">
      <c r="A401" s="190"/>
      <c r="B401" s="191"/>
    </row>
    <row r="402" s="55" customFormat="true" ht="26.1" hidden="false" customHeight="true" outlineLevel="0" collapsed="false">
      <c r="A402" s="158"/>
      <c r="B402" s="159"/>
      <c r="C402" s="10"/>
      <c r="D402" s="10"/>
      <c r="E402" s="10"/>
      <c r="F402" s="10"/>
      <c r="G402" s="10"/>
      <c r="H402" s="10"/>
      <c r="I402" s="10"/>
      <c r="J402" s="10"/>
    </row>
    <row r="403" s="55" customFormat="true" ht="26.1" hidden="false" customHeight="true" outlineLevel="0" collapsed="false">
      <c r="A403" s="185"/>
      <c r="B403" s="186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</row>
    <row r="404" s="111" customFormat="true" ht="26.1" hidden="false" customHeight="true" outlineLevel="0" collapsed="false">
      <c r="A404" s="158"/>
      <c r="B404" s="159"/>
      <c r="C404" s="10"/>
      <c r="D404" s="10"/>
      <c r="E404" s="10"/>
      <c r="F404" s="10"/>
      <c r="G404" s="10"/>
      <c r="H404" s="10"/>
      <c r="I404" s="10"/>
      <c r="J404" s="10"/>
      <c r="K404" s="55"/>
      <c r="L404" s="55"/>
      <c r="M404" s="55"/>
      <c r="N404" s="55"/>
      <c r="O404" s="55"/>
      <c r="P404" s="55"/>
      <c r="Q404" s="55"/>
      <c r="R404" s="55"/>
    </row>
    <row r="405" s="55" customFormat="true" ht="26.1" hidden="false" customHeight="true" outlineLevel="0" collapsed="false">
      <c r="A405" s="158"/>
      <c r="B405" s="158"/>
      <c r="C405" s="10"/>
      <c r="D405" s="10"/>
      <c r="E405" s="10"/>
      <c r="F405" s="10"/>
      <c r="G405" s="10"/>
      <c r="H405" s="10"/>
      <c r="I405" s="10"/>
      <c r="J405" s="10"/>
    </row>
    <row r="406" s="55" customFormat="true" ht="26.1" hidden="false" customHeight="true" outlineLevel="0" collapsed="false">
      <c r="A406" s="192"/>
      <c r="B406" s="193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</row>
    <row r="407" s="55" customFormat="true" ht="26.1" hidden="false" customHeight="true" outlineLevel="0" collapsed="false">
      <c r="A407" s="161"/>
      <c r="B407" s="161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</row>
    <row r="408" s="55" customFormat="true" ht="26.1" hidden="false" customHeight="true" outlineLevel="0" collapsed="false">
      <c r="A408" s="185"/>
      <c r="B408" s="186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</row>
    <row r="409" s="10" customFormat="true" ht="26.1" hidden="false" customHeight="true" outlineLevel="0" collapsed="false">
      <c r="A409" s="185"/>
      <c r="B409" s="186"/>
      <c r="K409" s="160"/>
      <c r="L409" s="160"/>
      <c r="M409" s="160"/>
      <c r="N409" s="160"/>
      <c r="O409" s="160"/>
      <c r="P409" s="160"/>
      <c r="Q409" s="160"/>
      <c r="R409" s="160"/>
    </row>
    <row r="410" s="10" customFormat="true" ht="26.1" hidden="false" customHeight="true" outlineLevel="0" collapsed="false">
      <c r="A410" s="185"/>
      <c r="B410" s="185"/>
      <c r="K410" s="160"/>
      <c r="L410" s="160"/>
      <c r="M410" s="160"/>
      <c r="N410" s="160"/>
      <c r="O410" s="160"/>
      <c r="P410" s="160"/>
      <c r="Q410" s="160"/>
      <c r="R410" s="160"/>
    </row>
    <row r="411" s="55" customFormat="true" ht="26.1" hidden="false" customHeight="true" outlineLevel="0" collapsed="false">
      <c r="A411" s="161"/>
      <c r="B411" s="161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</row>
    <row r="412" s="10" customFormat="true" ht="26.1" hidden="false" customHeight="true" outlineLevel="0" collapsed="false">
      <c r="A412" s="161"/>
      <c r="B412" s="161"/>
      <c r="K412" s="55"/>
      <c r="L412" s="55"/>
      <c r="M412" s="55"/>
      <c r="N412" s="55"/>
      <c r="O412" s="55"/>
      <c r="P412" s="55"/>
      <c r="Q412" s="55"/>
      <c r="R412" s="55"/>
    </row>
    <row r="413" s="55" customFormat="true" ht="26.1" hidden="false" customHeight="true" outlineLevel="0" collapsed="false">
      <c r="A413" s="185"/>
      <c r="B413" s="185"/>
      <c r="C413" s="10"/>
      <c r="D413" s="10"/>
      <c r="E413" s="10"/>
      <c r="F413" s="10"/>
      <c r="G413" s="10"/>
      <c r="H413" s="10"/>
      <c r="I413" s="10"/>
      <c r="J413" s="10"/>
    </row>
    <row r="414" s="55" customFormat="true" ht="26.1" hidden="false" customHeight="true" outlineLevel="0" collapsed="false">
      <c r="A414" s="185"/>
      <c r="B414" s="185"/>
      <c r="C414" s="10"/>
      <c r="D414" s="10"/>
      <c r="E414" s="10"/>
      <c r="F414" s="10"/>
      <c r="G414" s="10"/>
      <c r="H414" s="10"/>
      <c r="I414" s="10"/>
      <c r="J414" s="10"/>
    </row>
    <row r="415" s="10" customFormat="true" ht="26.1" hidden="false" customHeight="true" outlineLevel="0" collapsed="false">
      <c r="A415" s="161"/>
      <c r="B415" s="161"/>
      <c r="K415" s="55"/>
      <c r="L415" s="55"/>
      <c r="M415" s="55"/>
      <c r="N415" s="55"/>
      <c r="O415" s="55"/>
      <c r="P415" s="55"/>
      <c r="Q415" s="55"/>
      <c r="R415" s="55"/>
    </row>
    <row r="416" s="55" customFormat="true" ht="26.1" hidden="false" customHeight="true" outlineLevel="0" collapsed="false">
      <c r="A416" s="161"/>
      <c r="B416" s="162"/>
      <c r="C416" s="10"/>
      <c r="D416" s="10"/>
      <c r="E416" s="10"/>
      <c r="F416" s="10"/>
      <c r="G416" s="10"/>
      <c r="H416" s="10"/>
      <c r="I416" s="10"/>
      <c r="J416" s="10"/>
    </row>
    <row r="417" s="10" customFormat="true" ht="26.1" hidden="false" customHeight="true" outlineLevel="0" collapsed="false">
      <c r="A417" s="161"/>
      <c r="B417" s="162"/>
      <c r="K417" s="55"/>
      <c r="L417" s="55"/>
      <c r="M417" s="55"/>
      <c r="N417" s="55"/>
      <c r="O417" s="55"/>
      <c r="P417" s="55"/>
      <c r="Q417" s="55"/>
      <c r="R417" s="55"/>
    </row>
    <row r="418" s="55" customFormat="true" ht="36.75" hidden="false" customHeight="true" outlineLevel="0" collapsed="false">
      <c r="A418" s="161"/>
      <c r="B418" s="162"/>
      <c r="C418" s="10"/>
      <c r="D418" s="10"/>
      <c r="E418" s="10"/>
      <c r="F418" s="10"/>
      <c r="G418" s="10"/>
      <c r="H418" s="10"/>
      <c r="I418" s="10"/>
      <c r="J418" s="10"/>
    </row>
    <row r="419" s="55" customFormat="true" ht="26.1" hidden="false" customHeight="true" outlineLevel="0" collapsed="false">
      <c r="A419" s="161"/>
      <c r="B419" s="162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</row>
    <row r="420" s="10" customFormat="true" ht="26.1" hidden="false" customHeight="true" outlineLevel="0" collapsed="false">
      <c r="A420" s="161"/>
      <c r="B420" s="162"/>
      <c r="K420" s="55"/>
      <c r="L420" s="55"/>
      <c r="M420" s="55"/>
      <c r="N420" s="55"/>
      <c r="O420" s="55"/>
      <c r="P420" s="55"/>
      <c r="Q420" s="55"/>
      <c r="R420" s="55"/>
    </row>
    <row r="421" s="10" customFormat="true" ht="26.1" hidden="false" customHeight="true" outlineLevel="0" collapsed="false">
      <c r="A421" s="161"/>
      <c r="B421" s="162"/>
      <c r="K421" s="55"/>
      <c r="L421" s="55"/>
      <c r="M421" s="55"/>
      <c r="N421" s="55"/>
      <c r="O421" s="55"/>
      <c r="P421" s="55"/>
      <c r="Q421" s="55"/>
      <c r="R421" s="55"/>
    </row>
    <row r="422" s="10" customFormat="true" ht="26.1" hidden="false" customHeight="true" outlineLevel="0" collapsed="false">
      <c r="A422" s="161"/>
      <c r="B422" s="162"/>
      <c r="K422" s="55"/>
      <c r="L422" s="55"/>
      <c r="M422" s="55"/>
      <c r="N422" s="55"/>
      <c r="O422" s="55"/>
      <c r="P422" s="55"/>
      <c r="Q422" s="55"/>
      <c r="R422" s="55"/>
    </row>
    <row r="423" s="55" customFormat="true" ht="26.1" hidden="false" customHeight="true" outlineLevel="0" collapsed="false">
      <c r="A423" s="161"/>
      <c r="B423" s="161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</row>
    <row r="424" s="55" customFormat="true" ht="26.1" hidden="false" customHeight="true" outlineLevel="0" collapsed="false">
      <c r="A424" s="161"/>
      <c r="B424" s="162"/>
      <c r="C424" s="10"/>
      <c r="D424" s="10"/>
      <c r="E424" s="10"/>
      <c r="F424" s="10"/>
      <c r="G424" s="10"/>
      <c r="H424" s="10"/>
      <c r="I424" s="10"/>
      <c r="J424" s="10"/>
    </row>
    <row r="425" s="160" customFormat="true" ht="26.1" hidden="false" customHeight="true" outlineLevel="0" collapsed="false">
      <c r="A425" s="161"/>
      <c r="B425" s="162"/>
      <c r="C425" s="10"/>
      <c r="D425" s="10"/>
      <c r="E425" s="10"/>
      <c r="F425" s="10"/>
      <c r="G425" s="10"/>
      <c r="H425" s="10"/>
      <c r="I425" s="10"/>
      <c r="J425" s="10"/>
      <c r="K425" s="55"/>
      <c r="L425" s="55"/>
      <c r="M425" s="55"/>
      <c r="N425" s="55"/>
      <c r="O425" s="55"/>
      <c r="P425" s="55"/>
      <c r="Q425" s="55"/>
      <c r="R425" s="55"/>
    </row>
    <row r="426" s="55" customFormat="true" ht="26.1" hidden="false" customHeight="true" outlineLevel="0" collapsed="false">
      <c r="A426" s="161"/>
      <c r="B426" s="162"/>
      <c r="C426" s="10"/>
      <c r="D426" s="10"/>
      <c r="E426" s="10"/>
      <c r="F426" s="10"/>
      <c r="G426" s="10"/>
      <c r="H426" s="10"/>
      <c r="I426" s="10"/>
      <c r="J426" s="10"/>
    </row>
    <row r="427" s="55" customFormat="true" ht="26.1" hidden="false" customHeight="true" outlineLevel="0" collapsed="false">
      <c r="A427" s="161"/>
      <c r="B427" s="161"/>
      <c r="C427" s="10"/>
      <c r="D427" s="10"/>
      <c r="E427" s="10"/>
      <c r="F427" s="10"/>
      <c r="G427" s="10"/>
      <c r="H427" s="10"/>
      <c r="I427" s="10"/>
      <c r="J427" s="10"/>
      <c r="K427" s="58"/>
      <c r="L427" s="58"/>
      <c r="M427" s="58"/>
      <c r="N427" s="58"/>
      <c r="O427" s="58"/>
      <c r="P427" s="58"/>
      <c r="Q427" s="58"/>
      <c r="R427" s="58"/>
    </row>
    <row r="428" s="10" customFormat="true" ht="26.1" hidden="false" customHeight="true" outlineLevel="0" collapsed="false">
      <c r="A428" s="161"/>
      <c r="B428" s="162"/>
      <c r="K428" s="55"/>
      <c r="L428" s="55"/>
      <c r="M428" s="55"/>
      <c r="N428" s="55"/>
      <c r="O428" s="55"/>
      <c r="P428" s="55"/>
      <c r="Q428" s="55"/>
      <c r="R428" s="55"/>
    </row>
    <row r="429" s="55" customFormat="true" ht="26.1" hidden="false" customHeight="true" outlineLevel="0" collapsed="false">
      <c r="A429" s="161"/>
      <c r="B429" s="162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</row>
    <row r="430" s="10" customFormat="true" ht="26.1" hidden="false" customHeight="true" outlineLevel="0" collapsed="false">
      <c r="A430" s="161"/>
      <c r="B430" s="162"/>
    </row>
    <row r="431" s="55" customFormat="true" ht="26.1" hidden="false" customHeight="true" outlineLevel="0" collapsed="false">
      <c r="A431" s="161"/>
      <c r="B431" s="162"/>
      <c r="C431" s="10"/>
      <c r="D431" s="10"/>
      <c r="E431" s="10"/>
      <c r="F431" s="10"/>
      <c r="G431" s="10"/>
      <c r="H431" s="10"/>
      <c r="I431" s="10"/>
      <c r="J431" s="10"/>
    </row>
    <row r="432" s="10" customFormat="true" ht="26.1" hidden="false" customHeight="true" outlineLevel="0" collapsed="false">
      <c r="A432" s="161"/>
      <c r="B432" s="162"/>
    </row>
    <row r="433" s="55" customFormat="true" ht="31.5" hidden="false" customHeight="true" outlineLevel="0" collapsed="false">
      <c r="A433" s="161"/>
      <c r="B433" s="161"/>
      <c r="C433" s="10"/>
      <c r="D433" s="10"/>
      <c r="E433" s="10"/>
      <c r="F433" s="10"/>
      <c r="G433" s="10"/>
      <c r="H433" s="10"/>
      <c r="I433" s="10"/>
      <c r="J433" s="10"/>
    </row>
    <row r="434" s="55" customFormat="true" ht="26.1" hidden="false" customHeight="true" outlineLevel="0" collapsed="false">
      <c r="A434" s="161"/>
      <c r="B434" s="161"/>
      <c r="C434" s="10"/>
      <c r="D434" s="10"/>
      <c r="E434" s="10"/>
      <c r="F434" s="10"/>
      <c r="G434" s="10"/>
      <c r="H434" s="10"/>
      <c r="I434" s="10"/>
      <c r="J434" s="10"/>
      <c r="K434" s="8" t="e">
        <f aca="false">#REF!</f>
        <v>#REF!</v>
      </c>
      <c r="L434" s="10"/>
      <c r="M434" s="10"/>
      <c r="N434" s="10"/>
      <c r="O434" s="10"/>
      <c r="P434" s="10"/>
      <c r="Q434" s="10"/>
      <c r="R434" s="10"/>
    </row>
    <row r="435" s="10" customFormat="true" ht="26.1" hidden="false" customHeight="true" outlineLevel="0" collapsed="false">
      <c r="A435" s="161"/>
      <c r="B435" s="162"/>
      <c r="K435" s="55"/>
      <c r="L435" s="55"/>
      <c r="M435" s="55"/>
      <c r="N435" s="55"/>
      <c r="O435" s="55"/>
      <c r="P435" s="55"/>
      <c r="Q435" s="55"/>
      <c r="R435" s="55"/>
    </row>
    <row r="436" s="55" customFormat="true" ht="26.1" hidden="false" customHeight="true" outlineLevel="0" collapsed="false">
      <c r="A436" s="161"/>
      <c r="B436" s="161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</row>
    <row r="437" s="58" customFormat="true" ht="42.75" hidden="false" customHeight="true" outlineLevel="0" collapsed="false">
      <c r="A437" s="161"/>
      <c r="B437" s="162"/>
      <c r="C437" s="10"/>
      <c r="D437" s="10"/>
      <c r="E437" s="10"/>
      <c r="F437" s="10"/>
      <c r="G437" s="10"/>
      <c r="H437" s="10"/>
      <c r="I437" s="10"/>
      <c r="J437" s="10"/>
      <c r="K437" s="55"/>
      <c r="L437" s="55"/>
      <c r="M437" s="55"/>
      <c r="N437" s="55"/>
      <c r="O437" s="55"/>
      <c r="P437" s="55"/>
      <c r="Q437" s="55"/>
      <c r="R437" s="55"/>
    </row>
    <row r="438" s="10" customFormat="true" ht="42.75" hidden="false" customHeight="true" outlineLevel="0" collapsed="false">
      <c r="A438" s="161"/>
      <c r="B438" s="161"/>
      <c r="K438" s="55"/>
      <c r="L438" s="55"/>
      <c r="M438" s="55"/>
      <c r="N438" s="55"/>
      <c r="O438" s="55"/>
      <c r="P438" s="55"/>
      <c r="Q438" s="55"/>
      <c r="R438" s="55"/>
    </row>
    <row r="439" s="55" customFormat="true" ht="26.1" hidden="false" customHeight="true" outlineLevel="0" collapsed="false">
      <c r="A439" s="161"/>
      <c r="B439" s="162"/>
      <c r="C439" s="10"/>
      <c r="D439" s="10"/>
      <c r="E439" s="10"/>
      <c r="F439" s="10"/>
      <c r="G439" s="10"/>
      <c r="H439" s="10"/>
      <c r="I439" s="10"/>
      <c r="J439" s="10"/>
    </row>
    <row r="440" s="10" customFormat="true" ht="26.1" hidden="false" customHeight="true" outlineLevel="0" collapsed="false">
      <c r="A440" s="161"/>
      <c r="B440" s="161"/>
    </row>
    <row r="441" s="55" customFormat="true" ht="26.1" hidden="false" customHeight="true" outlineLevel="0" collapsed="false">
      <c r="A441" s="161"/>
      <c r="B441" s="162"/>
      <c r="C441" s="10"/>
      <c r="D441" s="10"/>
      <c r="E441" s="10"/>
      <c r="F441" s="10"/>
      <c r="G441" s="10"/>
      <c r="H441" s="10"/>
      <c r="I441" s="10"/>
      <c r="J441" s="10"/>
    </row>
    <row r="442" s="55" customFormat="true" ht="26.1" hidden="false" customHeight="true" outlineLevel="0" collapsed="false">
      <c r="A442" s="161"/>
      <c r="B442" s="162"/>
      <c r="C442" s="10"/>
      <c r="D442" s="10"/>
      <c r="E442" s="10"/>
      <c r="F442" s="10"/>
      <c r="G442" s="10"/>
      <c r="H442" s="10"/>
      <c r="I442" s="10"/>
      <c r="J442" s="10"/>
    </row>
    <row r="443" s="10" customFormat="true" ht="26.1" hidden="false" customHeight="true" outlineLevel="0" collapsed="false">
      <c r="A443" s="161"/>
      <c r="B443" s="162"/>
    </row>
    <row r="444" s="55" customFormat="true" ht="26.1" hidden="false" customHeight="true" outlineLevel="0" collapsed="false">
      <c r="A444" s="161"/>
      <c r="B444" s="161"/>
      <c r="C444" s="10"/>
      <c r="D444" s="10"/>
      <c r="E444" s="10"/>
      <c r="F444" s="10"/>
      <c r="G444" s="10"/>
      <c r="H444" s="10"/>
      <c r="I444" s="10"/>
      <c r="J444" s="10"/>
    </row>
    <row r="445" s="55" customFormat="true" ht="26.1" hidden="false" customHeight="true" outlineLevel="0" collapsed="false">
      <c r="A445" s="161"/>
      <c r="B445" s="162"/>
      <c r="C445" s="10"/>
      <c r="D445" s="10"/>
      <c r="E445" s="10"/>
      <c r="F445" s="10"/>
      <c r="G445" s="10"/>
      <c r="H445" s="10"/>
      <c r="I445" s="10"/>
      <c r="J445" s="10"/>
    </row>
    <row r="446" s="55" customFormat="true" ht="36" hidden="false" customHeight="true" outlineLevel="0" collapsed="false">
      <c r="A446" s="194"/>
      <c r="B446" s="162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</row>
    <row r="447" s="55" customFormat="true" ht="26.1" hidden="false" customHeight="true" outlineLevel="0" collapsed="false">
      <c r="A447" s="161"/>
      <c r="B447" s="161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</row>
    <row r="448" s="10" customFormat="true" ht="26.1" hidden="false" customHeight="true" outlineLevel="0" collapsed="false">
      <c r="A448" s="161"/>
      <c r="B448" s="162"/>
    </row>
    <row r="449" s="55" customFormat="true" ht="26.1" hidden="false" customHeight="true" outlineLevel="0" collapsed="false">
      <c r="A449" s="161"/>
      <c r="B449" s="162"/>
      <c r="C449" s="10"/>
      <c r="D449" s="10"/>
      <c r="E449" s="10"/>
      <c r="F449" s="10"/>
      <c r="G449" s="10"/>
      <c r="H449" s="10"/>
      <c r="I449" s="10"/>
      <c r="J449" s="10"/>
    </row>
    <row r="450" s="10" customFormat="true" ht="26.1" hidden="false" customHeight="true" outlineLevel="0" collapsed="false">
      <c r="A450" s="161"/>
      <c r="B450" s="161"/>
      <c r="K450" s="160"/>
      <c r="L450" s="160"/>
      <c r="M450" s="160"/>
      <c r="N450" s="160"/>
      <c r="O450" s="160"/>
      <c r="P450" s="160"/>
      <c r="Q450" s="160"/>
      <c r="R450" s="160"/>
    </row>
    <row r="451" s="55" customFormat="true" ht="37.5" hidden="false" customHeight="true" outlineLevel="0" collapsed="false">
      <c r="A451" s="161"/>
      <c r="B451" s="161"/>
      <c r="C451" s="10"/>
      <c r="D451" s="10"/>
      <c r="E451" s="10"/>
      <c r="F451" s="10"/>
      <c r="G451" s="10"/>
      <c r="H451" s="10"/>
      <c r="I451" s="10"/>
      <c r="J451" s="10"/>
    </row>
    <row r="452" s="10" customFormat="true" ht="42" hidden="false" customHeight="true" outlineLevel="0" collapsed="false">
      <c r="A452" s="161"/>
      <c r="B452" s="161"/>
      <c r="K452" s="55"/>
      <c r="L452" s="55"/>
      <c r="M452" s="55"/>
      <c r="N452" s="55"/>
      <c r="O452" s="55"/>
      <c r="P452" s="55"/>
      <c r="Q452" s="55"/>
      <c r="R452" s="55"/>
    </row>
    <row r="453" s="55" customFormat="true" ht="45" hidden="false" customHeight="true" outlineLevel="0" collapsed="false">
      <c r="A453" s="161"/>
      <c r="B453" s="162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</row>
    <row r="454" s="10" customFormat="true" ht="32.25" hidden="false" customHeight="true" outlineLevel="0" collapsed="false">
      <c r="A454" s="161"/>
      <c r="B454" s="161"/>
      <c r="K454" s="55"/>
      <c r="L454" s="55"/>
      <c r="M454" s="55"/>
      <c r="N454" s="55"/>
      <c r="O454" s="55"/>
      <c r="P454" s="55"/>
      <c r="Q454" s="55"/>
      <c r="R454" s="55"/>
    </row>
    <row r="455" s="10" customFormat="true" ht="26.1" hidden="false" customHeight="true" outlineLevel="0" collapsed="false">
      <c r="A455" s="161"/>
      <c r="B455" s="162"/>
      <c r="K455" s="55"/>
      <c r="L455" s="55"/>
      <c r="M455" s="55"/>
      <c r="N455" s="55"/>
      <c r="O455" s="55"/>
      <c r="P455" s="55"/>
      <c r="Q455" s="55"/>
      <c r="R455" s="55"/>
    </row>
    <row r="456" s="10" customFormat="true" ht="26.1" hidden="false" customHeight="true" outlineLevel="0" collapsed="false">
      <c r="A456" s="161"/>
      <c r="B456" s="162"/>
    </row>
    <row r="457" s="10" customFormat="true" ht="26.1" hidden="false" customHeight="true" outlineLevel="0" collapsed="false">
      <c r="A457" s="161"/>
      <c r="B457" s="161"/>
      <c r="K457" s="55"/>
      <c r="L457" s="55"/>
      <c r="M457" s="55"/>
      <c r="N457" s="55"/>
      <c r="O457" s="55"/>
      <c r="P457" s="55"/>
      <c r="Q457" s="55"/>
      <c r="R457" s="55"/>
    </row>
    <row r="458" s="10" customFormat="true" ht="26.1" hidden="false" customHeight="true" outlineLevel="0" collapsed="false">
      <c r="A458" s="161"/>
      <c r="B458" s="162"/>
    </row>
    <row r="459" s="10" customFormat="true" ht="26.1" hidden="false" customHeight="true" outlineLevel="0" collapsed="false">
      <c r="A459" s="161"/>
      <c r="B459" s="162"/>
    </row>
    <row r="460" s="55" customFormat="true" ht="26.1" hidden="false" customHeight="true" outlineLevel="0" collapsed="false">
      <c r="A460" s="161"/>
      <c r="B460" s="161"/>
      <c r="C460" s="10"/>
      <c r="D460" s="10"/>
      <c r="E460" s="10"/>
      <c r="F460" s="10"/>
      <c r="G460" s="10"/>
      <c r="H460" s="10"/>
      <c r="I460" s="10"/>
      <c r="J460" s="10"/>
    </row>
    <row r="461" s="55" customFormat="true" ht="26.1" hidden="false" customHeight="true" outlineLevel="0" collapsed="false">
      <c r="A461" s="161"/>
      <c r="B461" s="162"/>
      <c r="C461" s="10"/>
      <c r="D461" s="10"/>
      <c r="E461" s="10"/>
      <c r="F461" s="10"/>
      <c r="G461" s="10"/>
      <c r="H461" s="10"/>
      <c r="I461" s="10"/>
      <c r="J461" s="10"/>
    </row>
    <row r="462" s="55" customFormat="true" ht="26.1" hidden="false" customHeight="true" outlineLevel="0" collapsed="false">
      <c r="A462" s="161"/>
      <c r="B462" s="161"/>
      <c r="C462" s="10"/>
      <c r="D462" s="10"/>
      <c r="E462" s="10"/>
      <c r="F462" s="10"/>
      <c r="G462" s="10"/>
      <c r="H462" s="10"/>
      <c r="I462" s="10"/>
      <c r="J462" s="10"/>
    </row>
    <row r="463" s="55" customFormat="true" ht="26.1" hidden="false" customHeight="true" outlineLevel="0" collapsed="false">
      <c r="A463" s="161"/>
      <c r="B463" s="161"/>
      <c r="C463" s="10"/>
      <c r="D463" s="10"/>
      <c r="E463" s="10"/>
      <c r="F463" s="10"/>
      <c r="G463" s="10"/>
      <c r="H463" s="10"/>
      <c r="I463" s="10"/>
      <c r="J463" s="10"/>
    </row>
    <row r="464" s="55" customFormat="true" ht="26.1" hidden="false" customHeight="true" outlineLevel="0" collapsed="false">
      <c r="A464" s="161"/>
      <c r="B464" s="162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</row>
    <row r="465" s="10" customFormat="true" ht="26.1" hidden="false" customHeight="true" outlineLevel="0" collapsed="false">
      <c r="A465" s="161"/>
      <c r="B465" s="162"/>
      <c r="K465" s="55"/>
      <c r="L465" s="55"/>
      <c r="M465" s="55"/>
      <c r="N465" s="55"/>
      <c r="O465" s="55"/>
      <c r="P465" s="55"/>
      <c r="Q465" s="55"/>
      <c r="R465" s="55"/>
    </row>
    <row r="466" s="55" customFormat="true" ht="26.1" hidden="false" customHeight="true" outlineLevel="0" collapsed="false">
      <c r="A466" s="161"/>
      <c r="B466" s="162"/>
      <c r="C466" s="10"/>
      <c r="D466" s="10"/>
      <c r="E466" s="10"/>
      <c r="F466" s="10"/>
      <c r="G466" s="10"/>
      <c r="H466" s="10"/>
      <c r="I466" s="10"/>
      <c r="J466" s="10"/>
      <c r="K466" s="160"/>
      <c r="L466" s="160"/>
      <c r="M466" s="160"/>
      <c r="N466" s="160"/>
      <c r="O466" s="160"/>
      <c r="P466" s="160"/>
      <c r="Q466" s="160"/>
      <c r="R466" s="160"/>
    </row>
    <row r="467" s="55" customFormat="true" ht="35.25" hidden="false" customHeight="true" outlineLevel="0" collapsed="false">
      <c r="A467" s="166"/>
      <c r="B467" s="167"/>
      <c r="C467" s="10"/>
      <c r="D467" s="10"/>
      <c r="E467" s="10"/>
      <c r="F467" s="10"/>
      <c r="G467" s="10"/>
      <c r="H467" s="10"/>
      <c r="I467" s="10"/>
      <c r="J467" s="10"/>
    </row>
    <row r="468" s="10" customFormat="true" ht="26.1" hidden="false" customHeight="true" outlineLevel="0" collapsed="false">
      <c r="A468" s="170"/>
      <c r="B468" s="170"/>
    </row>
    <row r="469" s="55" customFormat="true" ht="26.1" hidden="false" customHeight="true" outlineLevel="0" collapsed="false">
      <c r="A469" s="195"/>
      <c r="B469" s="196"/>
      <c r="C469" s="10"/>
      <c r="D469" s="10"/>
      <c r="E469" s="10"/>
      <c r="F469" s="10"/>
      <c r="G469" s="10"/>
      <c r="H469" s="10"/>
      <c r="I469" s="10"/>
      <c r="J469" s="10"/>
    </row>
    <row r="470" s="55" customFormat="true" ht="26.1" hidden="false" customHeight="true" outlineLevel="0" collapsed="false">
      <c r="A470" s="172"/>
      <c r="B470" s="172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</row>
    <row r="471" s="55" customFormat="true" ht="26.1" hidden="false" customHeight="true" outlineLevel="0" collapsed="false">
      <c r="A471" s="170"/>
      <c r="B471" s="171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</row>
    <row r="472" s="55" customFormat="true" ht="26.1" hidden="false" customHeight="true" outlineLevel="0" collapsed="false">
      <c r="A472" s="170"/>
      <c r="B472" s="17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</row>
    <row r="473" s="55" customFormat="true" ht="26.1" hidden="false" customHeight="true" outlineLevel="0" collapsed="false">
      <c r="A473" s="170"/>
      <c r="B473" s="171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</row>
    <row r="474" s="10" customFormat="true" ht="26.1" hidden="false" customHeight="true" outlineLevel="0" collapsed="false">
      <c r="A474" s="170"/>
      <c r="B474" s="170"/>
    </row>
    <row r="475" s="10" customFormat="true" ht="32.25" hidden="false" customHeight="true" outlineLevel="0" collapsed="false">
      <c r="A475" s="170"/>
      <c r="B475" s="170"/>
    </row>
    <row r="476" s="55" customFormat="true" ht="26.1" hidden="false" customHeight="true" outlineLevel="0" collapsed="false">
      <c r="A476" s="170"/>
      <c r="B476" s="170"/>
      <c r="C476" s="10"/>
      <c r="D476" s="10"/>
      <c r="E476" s="10"/>
      <c r="F476" s="10"/>
      <c r="G476" s="10"/>
      <c r="H476" s="10"/>
      <c r="I476" s="10"/>
      <c r="J476" s="10"/>
    </row>
    <row r="477" s="10" customFormat="true" ht="26.1" hidden="false" customHeight="true" outlineLevel="0" collapsed="false">
      <c r="A477" s="170"/>
      <c r="B477" s="170"/>
      <c r="K477" s="55"/>
      <c r="L477" s="55"/>
      <c r="M477" s="55"/>
      <c r="N477" s="55"/>
      <c r="O477" s="55"/>
      <c r="P477" s="55"/>
      <c r="Q477" s="55"/>
      <c r="R477" s="55"/>
    </row>
    <row r="478" s="55" customFormat="true" ht="26.1" hidden="false" customHeight="true" outlineLevel="0" collapsed="false">
      <c r="A478" s="170"/>
      <c r="B478" s="17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</row>
    <row r="479" s="10" customFormat="true" ht="26.1" hidden="false" customHeight="true" outlineLevel="0" collapsed="false">
      <c r="A479" s="170"/>
      <c r="B479" s="170"/>
    </row>
    <row r="480" s="55" customFormat="true" ht="26.1" hidden="false" customHeight="true" outlineLevel="0" collapsed="false">
      <c r="A480" s="170"/>
      <c r="B480" s="171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</row>
    <row r="481" s="10" customFormat="true" ht="26.1" hidden="false" customHeight="true" outlineLevel="0" collapsed="false">
      <c r="A481" s="170"/>
      <c r="B481" s="171"/>
    </row>
    <row r="482" s="55" customFormat="true" ht="26.1" hidden="false" customHeight="true" outlineLevel="0" collapsed="false">
      <c r="A482" s="170"/>
      <c r="B482" s="170"/>
      <c r="C482" s="10"/>
      <c r="D482" s="10"/>
      <c r="E482" s="10"/>
      <c r="F482" s="10"/>
      <c r="G482" s="10"/>
      <c r="H482" s="10"/>
      <c r="I482" s="10"/>
      <c r="J482" s="10"/>
    </row>
    <row r="483" s="55" customFormat="true" ht="30.75" hidden="false" customHeight="true" outlineLevel="0" collapsed="false">
      <c r="A483" s="170"/>
      <c r="B483" s="170"/>
      <c r="C483" s="10"/>
      <c r="D483" s="10"/>
      <c r="E483" s="10"/>
      <c r="F483" s="10"/>
      <c r="G483" s="10"/>
      <c r="H483" s="10"/>
      <c r="I483" s="10"/>
      <c r="J483" s="10"/>
    </row>
    <row r="484" s="10" customFormat="true" ht="26.1" hidden="false" customHeight="true" outlineLevel="0" collapsed="false">
      <c r="A484" s="170"/>
      <c r="B484" s="170"/>
    </row>
    <row r="485" s="55" customFormat="true" ht="26.1" hidden="false" customHeight="true" outlineLevel="0" collapsed="false">
      <c r="A485" s="170"/>
      <c r="B485" s="17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</row>
    <row r="486" s="10" customFormat="true" ht="26.1" hidden="false" customHeight="true" outlineLevel="0" collapsed="false">
      <c r="A486" s="170"/>
      <c r="B486" s="171"/>
    </row>
    <row r="487" s="111" customFormat="true" ht="26.1" hidden="false" customHeight="true" outlineLevel="0" collapsed="false">
      <c r="A487" s="170"/>
      <c r="B487" s="171"/>
      <c r="C487" s="10"/>
      <c r="D487" s="10"/>
      <c r="E487" s="10"/>
      <c r="F487" s="10"/>
      <c r="G487" s="10"/>
      <c r="H487" s="10"/>
      <c r="I487" s="10"/>
      <c r="J487" s="10"/>
      <c r="K487" s="55"/>
      <c r="L487" s="55"/>
      <c r="M487" s="55"/>
      <c r="N487" s="55"/>
      <c r="O487" s="55"/>
      <c r="P487" s="55"/>
      <c r="Q487" s="55"/>
      <c r="R487" s="55"/>
    </row>
    <row r="488" s="10" customFormat="true" ht="26.1" hidden="false" customHeight="true" outlineLevel="0" collapsed="false">
      <c r="A488" s="170"/>
      <c r="B488" s="170"/>
    </row>
    <row r="489" s="55" customFormat="true" ht="26.1" hidden="false" customHeight="true" outlineLevel="0" collapsed="false">
      <c r="A489" s="170"/>
      <c r="B489" s="17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</row>
    <row r="490" s="10" customFormat="true" ht="26.1" hidden="false" customHeight="true" outlineLevel="0" collapsed="false">
      <c r="A490" s="170"/>
      <c r="B490" s="170"/>
      <c r="K490" s="55"/>
      <c r="L490" s="55"/>
      <c r="M490" s="55"/>
      <c r="N490" s="55"/>
      <c r="O490" s="55"/>
      <c r="P490" s="55"/>
      <c r="Q490" s="55"/>
      <c r="R490" s="55"/>
    </row>
    <row r="491" s="55" customFormat="true" ht="26.1" hidden="false" customHeight="true" outlineLevel="0" collapsed="false">
      <c r="A491" s="170"/>
      <c r="B491" s="171"/>
      <c r="C491" s="10"/>
      <c r="D491" s="10"/>
      <c r="E491" s="10"/>
      <c r="F491" s="10"/>
      <c r="G491" s="10"/>
      <c r="H491" s="10"/>
      <c r="I491" s="10"/>
      <c r="J491" s="10"/>
    </row>
    <row r="492" s="10" customFormat="true" ht="26.1" hidden="false" customHeight="true" outlineLevel="0" collapsed="false">
      <c r="A492" s="170"/>
      <c r="B492" s="170"/>
    </row>
    <row r="493" s="55" customFormat="true" ht="26.1" hidden="false" customHeight="true" outlineLevel="0" collapsed="false">
      <c r="A493" s="170"/>
      <c r="B493" s="170"/>
      <c r="C493" s="10"/>
      <c r="D493" s="10"/>
      <c r="E493" s="10"/>
      <c r="F493" s="10"/>
      <c r="G493" s="10"/>
      <c r="H493" s="10"/>
      <c r="I493" s="10"/>
      <c r="J493" s="10"/>
    </row>
    <row r="494" s="10" customFormat="true" ht="26.1" hidden="false" customHeight="true" outlineLevel="0" collapsed="false">
      <c r="A494" s="170"/>
      <c r="B494" s="171"/>
      <c r="K494" s="55"/>
      <c r="L494" s="55"/>
      <c r="M494" s="55"/>
      <c r="N494" s="55"/>
      <c r="O494" s="55"/>
      <c r="P494" s="55"/>
      <c r="Q494" s="55"/>
      <c r="R494" s="55"/>
    </row>
    <row r="495" s="55" customFormat="true" ht="44.25" hidden="false" customHeight="true" outlineLevel="0" collapsed="false">
      <c r="A495" s="170"/>
      <c r="B495" s="171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</row>
    <row r="496" s="10" customFormat="true" ht="44.25" hidden="false" customHeight="true" outlineLevel="0" collapsed="false">
      <c r="A496" s="173"/>
      <c r="B496" s="173"/>
      <c r="K496" s="55"/>
      <c r="L496" s="55"/>
      <c r="M496" s="55"/>
      <c r="N496" s="55"/>
      <c r="O496" s="55"/>
      <c r="P496" s="55"/>
      <c r="Q496" s="55"/>
      <c r="R496" s="55"/>
    </row>
    <row r="497" s="55" customFormat="true" ht="26.1" hidden="false" customHeight="true" outlineLevel="0" collapsed="false">
      <c r="A497" s="173"/>
      <c r="B497" s="174"/>
      <c r="C497" s="10"/>
      <c r="D497" s="10"/>
      <c r="E497" s="10"/>
      <c r="F497" s="10"/>
      <c r="G497" s="10"/>
      <c r="H497" s="10"/>
      <c r="I497" s="10"/>
      <c r="J497" s="10"/>
    </row>
    <row r="498" s="58" customFormat="true" ht="26.1" hidden="false" customHeight="true" outlineLevel="0" collapsed="false">
      <c r="A498" s="161"/>
      <c r="B498" s="162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</row>
    <row r="499" s="55" customFormat="true" ht="26.1" hidden="false" customHeight="true" outlineLevel="0" collapsed="false">
      <c r="A499" s="161"/>
      <c r="B499" s="161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</row>
    <row r="500" s="10" customFormat="true" ht="26.1" hidden="false" customHeight="true" outlineLevel="0" collapsed="false">
      <c r="A500" s="161"/>
      <c r="B500" s="162"/>
    </row>
    <row r="501" s="55" customFormat="true" ht="26.1" hidden="false" customHeight="true" outlineLevel="0" collapsed="false">
      <c r="A501" s="161"/>
      <c r="B501" s="162"/>
      <c r="C501" s="10"/>
      <c r="D501" s="10"/>
      <c r="E501" s="10"/>
      <c r="F501" s="10"/>
      <c r="G501" s="10"/>
      <c r="H501" s="10"/>
      <c r="I501" s="10"/>
      <c r="J501" s="10"/>
    </row>
    <row r="502" s="55" customFormat="true" ht="26.1" hidden="false" customHeight="true" outlineLevel="0" collapsed="false">
      <c r="A502" s="161"/>
      <c r="B502" s="161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</row>
    <row r="503" s="55" customFormat="true" ht="45.75" hidden="false" customHeight="true" outlineLevel="0" collapsed="false">
      <c r="A503" s="161"/>
      <c r="B503" s="161"/>
      <c r="C503" s="10"/>
      <c r="D503" s="10"/>
      <c r="E503" s="10"/>
      <c r="F503" s="10"/>
      <c r="G503" s="10"/>
      <c r="H503" s="10"/>
      <c r="I503" s="10"/>
      <c r="J503" s="10"/>
    </row>
    <row r="504" s="10" customFormat="true" ht="45.75" hidden="false" customHeight="true" outlineLevel="0" collapsed="false">
      <c r="A504" s="161"/>
      <c r="B504" s="161"/>
      <c r="K504" s="165" t="e">
        <f aca="false">#REF!</f>
        <v>#REF!</v>
      </c>
      <c r="L504" s="55"/>
      <c r="M504" s="55"/>
      <c r="N504" s="55"/>
      <c r="O504" s="55"/>
      <c r="P504" s="55"/>
      <c r="Q504" s="55"/>
      <c r="R504" s="55"/>
    </row>
    <row r="505" s="55" customFormat="true" ht="26.1" hidden="false" customHeight="true" outlineLevel="0" collapsed="false">
      <c r="A505" s="161"/>
      <c r="B505" s="162"/>
      <c r="C505" s="10"/>
      <c r="D505" s="10"/>
      <c r="E505" s="10"/>
      <c r="F505" s="10"/>
      <c r="G505" s="10"/>
      <c r="H505" s="10"/>
      <c r="I505" s="10"/>
      <c r="J505" s="10"/>
    </row>
    <row r="506" s="55" customFormat="true" ht="26.1" hidden="false" customHeight="true" outlineLevel="0" collapsed="false">
      <c r="A506" s="161"/>
      <c r="B506" s="161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</row>
    <row r="507" s="55" customFormat="true" ht="26.1" hidden="false" customHeight="true" outlineLevel="0" collapsed="false">
      <c r="A507" s="161"/>
      <c r="B507" s="162"/>
      <c r="C507" s="10"/>
      <c r="D507" s="10"/>
      <c r="E507" s="10"/>
      <c r="F507" s="10"/>
      <c r="G507" s="10"/>
      <c r="H507" s="10"/>
      <c r="I507" s="10"/>
      <c r="J507" s="10"/>
    </row>
    <row r="508" s="10" customFormat="true" ht="30.75" hidden="false" customHeight="true" outlineLevel="0" collapsed="false">
      <c r="A508" s="161"/>
      <c r="B508" s="162"/>
    </row>
    <row r="509" s="55" customFormat="true" ht="26.1" hidden="false" customHeight="true" outlineLevel="0" collapsed="false">
      <c r="A509" s="161"/>
      <c r="B509" s="162"/>
      <c r="C509" s="10"/>
      <c r="D509" s="10"/>
      <c r="E509" s="10"/>
      <c r="F509" s="10"/>
      <c r="G509" s="10"/>
      <c r="H509" s="10"/>
      <c r="I509" s="10"/>
      <c r="J509" s="10"/>
    </row>
    <row r="510" s="10" customFormat="true" ht="26.1" hidden="false" customHeight="true" outlineLevel="0" collapsed="false">
      <c r="A510" s="161"/>
      <c r="B510" s="161"/>
      <c r="K510" s="55"/>
      <c r="L510" s="55"/>
      <c r="M510" s="55"/>
      <c r="N510" s="55"/>
      <c r="O510" s="55"/>
      <c r="P510" s="55"/>
      <c r="Q510" s="55"/>
      <c r="R510" s="55"/>
    </row>
    <row r="511" s="10" customFormat="true" ht="26.1" hidden="false" customHeight="true" outlineLevel="0" collapsed="false">
      <c r="A511" s="161"/>
      <c r="B511" s="162"/>
    </row>
    <row r="512" s="10" customFormat="true" ht="26.1" hidden="false" customHeight="true" outlineLevel="0" collapsed="false">
      <c r="A512" s="161"/>
      <c r="B512" s="161"/>
    </row>
    <row r="513" s="73" customFormat="true" ht="26.1" hidden="false" customHeight="true" outlineLevel="0" collapsed="false">
      <c r="A513" s="161"/>
      <c r="B513" s="162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</row>
    <row r="514" s="55" customFormat="true" ht="26.1" hidden="false" customHeight="true" outlineLevel="0" collapsed="false">
      <c r="A514" s="161"/>
      <c r="B514" s="162"/>
      <c r="C514" s="10"/>
      <c r="D514" s="10"/>
      <c r="E514" s="10"/>
      <c r="F514" s="10"/>
      <c r="G514" s="10"/>
      <c r="H514" s="10"/>
      <c r="I514" s="10"/>
      <c r="J514" s="10"/>
    </row>
    <row r="515" s="55" customFormat="true" ht="35.25" hidden="false" customHeight="true" outlineLevel="0" collapsed="false">
      <c r="A515" s="161"/>
      <c r="B515" s="161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</row>
    <row r="516" s="55" customFormat="true" ht="38.25" hidden="false" customHeight="true" outlineLevel="0" collapsed="false">
      <c r="A516" s="161"/>
      <c r="B516" s="161"/>
      <c r="C516" s="10"/>
      <c r="D516" s="10"/>
      <c r="E516" s="10"/>
      <c r="F516" s="10"/>
      <c r="G516" s="10"/>
      <c r="H516" s="10"/>
      <c r="I516" s="10"/>
      <c r="J516" s="10"/>
    </row>
    <row r="517" s="55" customFormat="true" ht="29.25" hidden="false" customHeight="true" outlineLevel="0" collapsed="false">
      <c r="A517" s="161"/>
      <c r="B517" s="161"/>
      <c r="C517" s="10"/>
      <c r="D517" s="10"/>
      <c r="E517" s="10"/>
      <c r="F517" s="10"/>
      <c r="G517" s="10"/>
      <c r="H517" s="10"/>
      <c r="I517" s="10"/>
      <c r="J517" s="10"/>
    </row>
    <row r="518" s="10" customFormat="true" ht="29.25" hidden="false" customHeight="true" outlineLevel="0" collapsed="false">
      <c r="A518" s="161"/>
      <c r="B518" s="162"/>
      <c r="K518" s="55"/>
      <c r="L518" s="55"/>
      <c r="M518" s="55"/>
      <c r="N518" s="55"/>
      <c r="O518" s="55"/>
      <c r="P518" s="55"/>
      <c r="Q518" s="55"/>
      <c r="R518" s="55"/>
    </row>
    <row r="519" s="55" customFormat="true" ht="30.75" hidden="false" customHeight="true" outlineLevel="0" collapsed="false">
      <c r="A519" s="161"/>
      <c r="B519" s="161"/>
      <c r="C519" s="10"/>
      <c r="D519" s="10"/>
      <c r="E519" s="10"/>
      <c r="F519" s="10"/>
      <c r="G519" s="10"/>
      <c r="H519" s="10"/>
      <c r="I519" s="10"/>
      <c r="J519" s="10"/>
    </row>
    <row r="520" s="160" customFormat="true" ht="34.5" hidden="false" customHeight="true" outlineLevel="0" collapsed="false">
      <c r="A520" s="161"/>
      <c r="B520" s="162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</row>
    <row r="521" s="55" customFormat="true" ht="26.1" hidden="false" customHeight="true" outlineLevel="0" collapsed="false">
      <c r="A521" s="161"/>
      <c r="B521" s="162"/>
      <c r="C521" s="10"/>
      <c r="D521" s="10"/>
      <c r="E521" s="10"/>
      <c r="F521" s="10"/>
      <c r="G521" s="10"/>
      <c r="H521" s="10"/>
      <c r="I521" s="10"/>
      <c r="J521" s="10"/>
    </row>
    <row r="522" s="55" customFormat="true" ht="35.25" hidden="false" customHeight="true" outlineLevel="0" collapsed="false">
      <c r="A522" s="161"/>
      <c r="B522" s="162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</row>
    <row r="523" s="10" customFormat="true" ht="31.5" hidden="false" customHeight="true" outlineLevel="0" collapsed="false">
      <c r="A523" s="161"/>
      <c r="B523" s="162"/>
    </row>
    <row r="524" s="10" customFormat="true" ht="26.1" hidden="false" customHeight="true" outlineLevel="0" collapsed="false">
      <c r="A524" s="161"/>
      <c r="B524" s="161"/>
      <c r="K524" s="55"/>
      <c r="L524" s="55"/>
      <c r="M524" s="55"/>
      <c r="N524" s="55"/>
      <c r="O524" s="55"/>
      <c r="P524" s="55"/>
      <c r="Q524" s="55"/>
      <c r="R524" s="55"/>
    </row>
    <row r="525" s="10" customFormat="true" ht="26.1" hidden="false" customHeight="true" outlineLevel="0" collapsed="false">
      <c r="A525" s="161"/>
      <c r="B525" s="162"/>
      <c r="K525" s="55"/>
      <c r="L525" s="55"/>
      <c r="M525" s="55"/>
      <c r="N525" s="55"/>
      <c r="O525" s="55"/>
      <c r="P525" s="55"/>
      <c r="Q525" s="55"/>
      <c r="R525" s="55"/>
    </row>
    <row r="526" s="10" customFormat="true" ht="26.1" hidden="false" customHeight="true" outlineLevel="0" collapsed="false">
      <c r="A526" s="161"/>
      <c r="B526" s="161"/>
      <c r="K526" s="55"/>
      <c r="L526" s="55"/>
      <c r="M526" s="55"/>
      <c r="N526" s="55"/>
      <c r="O526" s="55"/>
      <c r="P526" s="55"/>
      <c r="Q526" s="55"/>
      <c r="R526" s="55"/>
    </row>
    <row r="527" s="10" customFormat="true" ht="26.1" hidden="false" customHeight="true" outlineLevel="0" collapsed="false">
      <c r="A527" s="161"/>
      <c r="B527" s="161"/>
      <c r="K527" s="55"/>
      <c r="L527" s="55"/>
      <c r="M527" s="55"/>
      <c r="N527" s="55"/>
      <c r="O527" s="55"/>
      <c r="P527" s="55"/>
      <c r="Q527" s="55"/>
      <c r="R527" s="55"/>
    </row>
    <row r="528" s="10" customFormat="true" ht="30.75" hidden="false" customHeight="true" outlineLevel="0" collapsed="false">
      <c r="A528" s="161"/>
      <c r="B528" s="162"/>
      <c r="K528" s="55"/>
      <c r="L528" s="55"/>
      <c r="M528" s="55"/>
      <c r="N528" s="55"/>
      <c r="O528" s="55"/>
      <c r="P528" s="55"/>
      <c r="Q528" s="55"/>
      <c r="R528" s="55"/>
    </row>
    <row r="529" s="55" customFormat="true" ht="26.1" hidden="false" customHeight="true" outlineLevel="0" collapsed="false">
      <c r="A529" s="161"/>
      <c r="B529" s="162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</row>
    <row r="530" s="55" customFormat="true" ht="26.1" hidden="false" customHeight="true" outlineLevel="0" collapsed="false">
      <c r="A530" s="161"/>
      <c r="B530" s="162"/>
      <c r="C530" s="10"/>
      <c r="D530" s="10"/>
      <c r="E530" s="10"/>
      <c r="F530" s="10"/>
      <c r="G530" s="10"/>
      <c r="H530" s="10"/>
      <c r="I530" s="10"/>
      <c r="J530" s="10"/>
    </row>
    <row r="531" s="55" customFormat="true" ht="26.1" hidden="false" customHeight="true" outlineLevel="0" collapsed="false">
      <c r="A531" s="161"/>
      <c r="B531" s="162"/>
      <c r="C531" s="10"/>
      <c r="D531" s="10"/>
      <c r="E531" s="10"/>
      <c r="F531" s="10"/>
      <c r="G531" s="10"/>
      <c r="H531" s="10"/>
      <c r="I531" s="10"/>
      <c r="J531" s="10"/>
    </row>
    <row r="532" s="55" customFormat="true" ht="26.1" hidden="false" customHeight="true" outlineLevel="0" collapsed="false">
      <c r="A532" s="161"/>
      <c r="B532" s="162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</row>
    <row r="533" s="55" customFormat="true" ht="26.1" hidden="false" customHeight="true" outlineLevel="0" collapsed="false">
      <c r="A533" s="161"/>
      <c r="B533" s="161"/>
      <c r="C533" s="10"/>
      <c r="D533" s="10"/>
      <c r="E533" s="10"/>
      <c r="F533" s="10"/>
      <c r="G533" s="10"/>
      <c r="H533" s="10"/>
      <c r="I533" s="10"/>
      <c r="J533" s="10"/>
    </row>
    <row r="534" s="10" customFormat="true" ht="26.1" hidden="false" customHeight="true" outlineLevel="0" collapsed="false">
      <c r="A534" s="161"/>
      <c r="B534" s="162"/>
    </row>
    <row r="535" s="55" customFormat="true" ht="26.1" hidden="false" customHeight="true" outlineLevel="0" collapsed="false">
      <c r="A535" s="161"/>
      <c r="B535" s="162"/>
      <c r="C535" s="10"/>
      <c r="D535" s="10"/>
      <c r="E535" s="10"/>
      <c r="F535" s="10"/>
      <c r="G535" s="10"/>
      <c r="H535" s="10"/>
      <c r="I535" s="10"/>
      <c r="J535" s="10"/>
    </row>
    <row r="536" s="55" customFormat="true" ht="26.1" hidden="false" customHeight="true" outlineLevel="0" collapsed="false">
      <c r="A536" s="161"/>
      <c r="B536" s="161"/>
      <c r="C536" s="10"/>
      <c r="D536" s="10"/>
      <c r="E536" s="10"/>
      <c r="F536" s="10"/>
      <c r="G536" s="10"/>
      <c r="H536" s="10"/>
      <c r="I536" s="10"/>
      <c r="J536" s="10"/>
    </row>
    <row r="537" s="55" customFormat="true" ht="26.1" hidden="false" customHeight="true" outlineLevel="0" collapsed="false">
      <c r="A537" s="161"/>
      <c r="B537" s="162"/>
      <c r="C537" s="10"/>
      <c r="D537" s="10"/>
      <c r="E537" s="10"/>
      <c r="F537" s="10"/>
      <c r="G537" s="10"/>
      <c r="H537" s="10"/>
      <c r="I537" s="10"/>
      <c r="J537" s="10"/>
    </row>
    <row r="538" s="10" customFormat="true" ht="26.1" hidden="false" customHeight="true" outlineLevel="0" collapsed="false">
      <c r="A538" s="161"/>
      <c r="B538" s="161"/>
    </row>
    <row r="539" s="55" customFormat="true" ht="26.1" hidden="false" customHeight="true" outlineLevel="0" collapsed="false">
      <c r="A539" s="161"/>
      <c r="B539" s="162"/>
      <c r="C539" s="10"/>
      <c r="D539" s="10"/>
      <c r="E539" s="10"/>
      <c r="F539" s="10"/>
      <c r="G539" s="10"/>
      <c r="H539" s="10"/>
      <c r="I539" s="10"/>
      <c r="J539" s="10"/>
    </row>
    <row r="540" s="55" customFormat="true" ht="26.1" hidden="false" customHeight="true" outlineLevel="0" collapsed="false">
      <c r="A540" s="161"/>
      <c r="B540" s="162"/>
      <c r="C540" s="10"/>
      <c r="D540" s="10"/>
      <c r="E540" s="10"/>
      <c r="F540" s="10"/>
      <c r="G540" s="10"/>
      <c r="H540" s="10"/>
      <c r="I540" s="10"/>
      <c r="J540" s="10"/>
    </row>
    <row r="541" s="55" customFormat="true" ht="26.1" hidden="false" customHeight="true" outlineLevel="0" collapsed="false">
      <c r="A541" s="161"/>
      <c r="B541" s="162"/>
      <c r="C541" s="10"/>
      <c r="D541" s="10"/>
      <c r="E541" s="10"/>
      <c r="F541" s="10"/>
      <c r="G541" s="10"/>
      <c r="H541" s="10"/>
      <c r="I541" s="10"/>
      <c r="J541" s="10"/>
    </row>
    <row r="542" s="10" customFormat="true" ht="26.1" hidden="false" customHeight="true" outlineLevel="0" collapsed="false">
      <c r="A542" s="161"/>
      <c r="B542" s="161"/>
    </row>
    <row r="543" s="55" customFormat="true" ht="26.1" hidden="false" customHeight="true" outlineLevel="0" collapsed="false">
      <c r="A543" s="161"/>
      <c r="B543" s="162"/>
      <c r="C543" s="10"/>
      <c r="D543" s="10"/>
      <c r="E543" s="10"/>
      <c r="F543" s="10"/>
      <c r="G543" s="10"/>
      <c r="H543" s="10"/>
      <c r="I543" s="10"/>
      <c r="J543" s="10"/>
    </row>
    <row r="544" s="10" customFormat="true" ht="26.1" hidden="false" customHeight="true" outlineLevel="0" collapsed="false">
      <c r="A544" s="161"/>
      <c r="B544" s="162"/>
    </row>
    <row r="545" s="10" customFormat="true" ht="29.25" hidden="false" customHeight="true" outlineLevel="0" collapsed="false">
      <c r="A545" s="161"/>
      <c r="B545" s="162"/>
    </row>
    <row r="546" s="10" customFormat="true" ht="26.1" hidden="false" customHeight="true" outlineLevel="0" collapsed="false">
      <c r="A546" s="161"/>
      <c r="B546" s="161"/>
      <c r="K546" s="55"/>
      <c r="L546" s="55"/>
      <c r="M546" s="55"/>
      <c r="N546" s="55"/>
      <c r="O546" s="55"/>
      <c r="P546" s="55"/>
      <c r="Q546" s="55"/>
      <c r="R546" s="55"/>
    </row>
    <row r="547" s="55" customFormat="true" ht="26.1" hidden="false" customHeight="true" outlineLevel="0" collapsed="false">
      <c r="A547" s="161"/>
      <c r="B547" s="162"/>
      <c r="C547" s="10"/>
      <c r="D547" s="10"/>
      <c r="E547" s="10"/>
      <c r="F547" s="10"/>
      <c r="G547" s="10"/>
      <c r="H547" s="10"/>
      <c r="I547" s="10"/>
      <c r="J547" s="10"/>
    </row>
    <row r="548" s="10" customFormat="true" ht="26.1" hidden="false" customHeight="true" outlineLevel="0" collapsed="false">
      <c r="A548" s="161"/>
      <c r="B548" s="161"/>
      <c r="I548" s="202"/>
      <c r="J548" s="202"/>
      <c r="K548" s="73"/>
      <c r="L548" s="73"/>
      <c r="M548" s="73"/>
      <c r="N548" s="73"/>
      <c r="O548" s="73"/>
      <c r="P548" s="73"/>
      <c r="Q548" s="73"/>
      <c r="R548" s="73"/>
    </row>
    <row r="549" s="55" customFormat="true" ht="26.1" hidden="false" customHeight="true" outlineLevel="0" collapsed="false">
      <c r="A549" s="161"/>
      <c r="B549" s="161"/>
      <c r="C549" s="10"/>
      <c r="D549" s="10"/>
      <c r="E549" s="10"/>
      <c r="F549" s="10"/>
      <c r="G549" s="10"/>
      <c r="H549" s="10"/>
      <c r="I549" s="10"/>
      <c r="J549" s="10"/>
    </row>
    <row r="550" s="55" customFormat="true" ht="26.1" hidden="false" customHeight="true" outlineLevel="0" collapsed="false">
      <c r="A550" s="161"/>
      <c r="B550" s="162"/>
      <c r="C550" s="10"/>
      <c r="D550" s="10"/>
      <c r="E550" s="10"/>
      <c r="F550" s="10"/>
      <c r="G550" s="10"/>
      <c r="H550" s="10"/>
      <c r="I550" s="111"/>
      <c r="J550" s="111"/>
      <c r="K550" s="73"/>
      <c r="L550" s="73"/>
      <c r="M550" s="73"/>
      <c r="N550" s="73"/>
      <c r="O550" s="73"/>
      <c r="P550" s="73"/>
      <c r="Q550" s="73"/>
      <c r="R550" s="73"/>
    </row>
    <row r="551" s="55" customFormat="true" ht="26.1" hidden="false" customHeight="true" outlineLevel="0" collapsed="false">
      <c r="A551" s="161"/>
      <c r="B551" s="162"/>
      <c r="C551" s="10"/>
      <c r="D551" s="10"/>
      <c r="E551" s="10"/>
      <c r="F551" s="10"/>
      <c r="G551" s="10"/>
      <c r="H551" s="10"/>
      <c r="I551" s="10"/>
      <c r="J551" s="10"/>
    </row>
    <row r="552" s="10" customFormat="true" ht="26.1" hidden="false" customHeight="true" outlineLevel="0" collapsed="false">
      <c r="A552" s="185"/>
      <c r="B552" s="186"/>
      <c r="C552" s="202"/>
      <c r="D552" s="202"/>
      <c r="E552" s="202"/>
      <c r="F552" s="202"/>
      <c r="G552" s="202"/>
      <c r="H552" s="202"/>
      <c r="K552" s="55"/>
      <c r="L552" s="55"/>
      <c r="M552" s="55"/>
      <c r="N552" s="55"/>
      <c r="O552" s="55"/>
      <c r="P552" s="55"/>
      <c r="Q552" s="55"/>
      <c r="R552" s="55"/>
    </row>
    <row r="553" s="55" customFormat="true" ht="26.1" hidden="false" customHeight="true" outlineLevel="0" collapsed="false">
      <c r="A553" s="161"/>
      <c r="B553" s="162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</row>
    <row r="554" s="10" customFormat="true" ht="26.1" hidden="false" customHeight="true" outlineLevel="0" collapsed="false">
      <c r="A554" s="185"/>
      <c r="B554" s="186"/>
      <c r="C554" s="111"/>
      <c r="D554" s="111"/>
      <c r="E554" s="111"/>
      <c r="F554" s="111"/>
      <c r="G554" s="111"/>
      <c r="H554" s="111"/>
      <c r="K554" s="55"/>
      <c r="L554" s="55"/>
      <c r="M554" s="55"/>
      <c r="N554" s="55"/>
      <c r="O554" s="55"/>
      <c r="P554" s="55"/>
      <c r="Q554" s="55"/>
      <c r="R554" s="55"/>
    </row>
    <row r="555" s="55" customFormat="true" ht="30.75" hidden="false" customHeight="true" outlineLevel="0" collapsed="false">
      <c r="A555" s="161"/>
      <c r="B555" s="162"/>
      <c r="C555" s="10"/>
      <c r="D555" s="10"/>
      <c r="E555" s="10"/>
      <c r="F555" s="10"/>
      <c r="G555" s="10"/>
      <c r="H555" s="10"/>
      <c r="I555" s="10"/>
      <c r="J555" s="10"/>
    </row>
    <row r="556" s="55" customFormat="true" ht="26.1" hidden="false" customHeight="true" outlineLevel="0" collapsed="false">
      <c r="A556" s="161"/>
      <c r="B556" s="162"/>
      <c r="C556" s="10"/>
      <c r="D556" s="10"/>
      <c r="E556" s="10"/>
      <c r="F556" s="10"/>
      <c r="G556" s="10"/>
      <c r="H556" s="10"/>
      <c r="I556" s="10"/>
      <c r="J556" s="10"/>
    </row>
    <row r="557" s="55" customFormat="true" ht="26.1" hidden="false" customHeight="true" outlineLevel="0" collapsed="false">
      <c r="A557" s="161"/>
      <c r="B557" s="161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</row>
    <row r="558" s="10" customFormat="true" ht="26.1" hidden="false" customHeight="true" outlineLevel="0" collapsed="false">
      <c r="A558" s="161"/>
      <c r="B558" s="162"/>
      <c r="K558" s="55"/>
      <c r="L558" s="55"/>
      <c r="M558" s="55"/>
      <c r="N558" s="55"/>
      <c r="O558" s="55"/>
      <c r="P558" s="55"/>
      <c r="Q558" s="55"/>
      <c r="R558" s="55"/>
    </row>
    <row r="559" s="10" customFormat="true" ht="26.1" hidden="false" customHeight="true" outlineLevel="0" collapsed="false">
      <c r="A559" s="161"/>
      <c r="B559" s="162"/>
      <c r="K559" s="55"/>
      <c r="L559" s="55"/>
      <c r="M559" s="55"/>
      <c r="N559" s="55"/>
      <c r="O559" s="55"/>
      <c r="P559" s="55"/>
      <c r="Q559" s="55"/>
      <c r="R559" s="55"/>
    </row>
    <row r="560" s="10" customFormat="true" ht="26.1" hidden="false" customHeight="true" outlineLevel="0" collapsed="false">
      <c r="A560" s="161"/>
      <c r="B560" s="162"/>
      <c r="K560" s="55"/>
      <c r="L560" s="55"/>
      <c r="M560" s="55"/>
      <c r="N560" s="55"/>
      <c r="O560" s="55"/>
      <c r="P560" s="55"/>
      <c r="Q560" s="55"/>
      <c r="R560" s="55"/>
    </row>
    <row r="561" s="55" customFormat="true" ht="26.1" hidden="false" customHeight="true" outlineLevel="0" collapsed="false">
      <c r="A561" s="161"/>
      <c r="B561" s="161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</row>
    <row r="562" s="10" customFormat="true" ht="26.1" hidden="false" customHeight="true" outlineLevel="0" collapsed="false">
      <c r="A562" s="161"/>
      <c r="B562" s="162"/>
    </row>
    <row r="563" s="55" customFormat="true" ht="26.1" hidden="false" customHeight="true" outlineLevel="0" collapsed="false">
      <c r="A563" s="161"/>
      <c r="B563" s="162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</row>
    <row r="564" s="55" customFormat="true" ht="26.1" hidden="false" customHeight="true" outlineLevel="0" collapsed="false">
      <c r="A564" s="161"/>
      <c r="B564" s="162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</row>
    <row r="565" s="55" customFormat="true" ht="26.1" hidden="false" customHeight="true" outlineLevel="0" collapsed="false">
      <c r="A565" s="161"/>
      <c r="B565" s="161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</row>
    <row r="566" s="55" customFormat="true" ht="26.1" hidden="false" customHeight="true" outlineLevel="0" collapsed="false">
      <c r="A566" s="161"/>
      <c r="B566" s="161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</row>
    <row r="567" s="10" customFormat="true" ht="26.1" hidden="false" customHeight="true" outlineLevel="0" collapsed="false">
      <c r="A567" s="161"/>
      <c r="B567" s="161"/>
      <c r="K567" s="55"/>
      <c r="L567" s="55"/>
      <c r="M567" s="55"/>
      <c r="N567" s="55"/>
      <c r="O567" s="55"/>
      <c r="P567" s="55"/>
      <c r="Q567" s="55"/>
      <c r="R567" s="55"/>
    </row>
    <row r="568" s="55" customFormat="true" ht="26.1" hidden="false" customHeight="true" outlineLevel="0" collapsed="false">
      <c r="A568" s="161"/>
      <c r="B568" s="161"/>
      <c r="C568" s="10"/>
      <c r="D568" s="10"/>
      <c r="E568" s="10"/>
      <c r="F568" s="10"/>
      <c r="G568" s="10"/>
      <c r="H568" s="10"/>
      <c r="I568" s="10"/>
      <c r="J568" s="10"/>
    </row>
    <row r="569" s="10" customFormat="true" ht="26.1" hidden="false" customHeight="true" outlineLevel="0" collapsed="false">
      <c r="A569" s="161"/>
      <c r="B569" s="161"/>
    </row>
    <row r="570" s="10" customFormat="true" ht="26.1" hidden="false" customHeight="true" outlineLevel="0" collapsed="false">
      <c r="A570" s="161"/>
      <c r="B570" s="161"/>
      <c r="K570" s="55"/>
      <c r="L570" s="55"/>
      <c r="M570" s="55"/>
      <c r="N570" s="55"/>
      <c r="O570" s="55"/>
      <c r="P570" s="55"/>
      <c r="Q570" s="55"/>
      <c r="R570" s="55"/>
    </row>
    <row r="571" s="55" customFormat="true" ht="26.1" hidden="false" customHeight="true" outlineLevel="0" collapsed="false">
      <c r="A571" s="161"/>
      <c r="B571" s="162"/>
      <c r="C571" s="10"/>
      <c r="D571" s="10"/>
      <c r="E571" s="10"/>
      <c r="F571" s="10"/>
      <c r="G571" s="10"/>
      <c r="H571" s="10"/>
      <c r="I571" s="10"/>
      <c r="J571" s="10"/>
    </row>
    <row r="572" s="55" customFormat="true" ht="26.1" hidden="false" customHeight="true" outlineLevel="0" collapsed="false">
      <c r="A572" s="161"/>
      <c r="B572" s="162"/>
      <c r="C572" s="10"/>
      <c r="D572" s="10"/>
      <c r="E572" s="10"/>
      <c r="F572" s="10"/>
      <c r="G572" s="10"/>
      <c r="H572" s="10"/>
      <c r="I572" s="10"/>
      <c r="J572" s="10"/>
    </row>
    <row r="573" s="55" customFormat="true" ht="26.1" hidden="false" customHeight="true" outlineLevel="0" collapsed="false">
      <c r="A573" s="161"/>
      <c r="B573" s="161"/>
      <c r="C573" s="10"/>
      <c r="D573" s="10"/>
      <c r="E573" s="10"/>
      <c r="F573" s="10"/>
      <c r="G573" s="10"/>
      <c r="H573" s="10"/>
      <c r="I573" s="10"/>
      <c r="J573" s="10"/>
    </row>
    <row r="574" s="55" customFormat="true" ht="26.1" hidden="false" customHeight="true" outlineLevel="0" collapsed="false">
      <c r="A574" s="161"/>
      <c r="B574" s="162"/>
      <c r="C574" s="10"/>
      <c r="D574" s="10"/>
      <c r="E574" s="10"/>
      <c r="F574" s="10"/>
      <c r="G574" s="10"/>
      <c r="H574" s="10"/>
      <c r="I574" s="10"/>
      <c r="J574" s="10"/>
    </row>
    <row r="575" s="55" customFormat="true" ht="26.1" hidden="false" customHeight="true" outlineLevel="0" collapsed="false">
      <c r="A575" s="161"/>
      <c r="B575" s="162"/>
      <c r="C575" s="10"/>
      <c r="D575" s="10"/>
      <c r="E575" s="10"/>
      <c r="F575" s="10"/>
      <c r="G575" s="10"/>
      <c r="H575" s="10"/>
      <c r="I575" s="10"/>
      <c r="J575" s="10"/>
    </row>
    <row r="576" s="55" customFormat="true" ht="26.1" hidden="false" customHeight="true" outlineLevel="0" collapsed="false">
      <c r="A576" s="161"/>
      <c r="B576" s="162"/>
      <c r="C576" s="10"/>
      <c r="D576" s="10"/>
      <c r="E576" s="10"/>
      <c r="F576" s="10"/>
      <c r="G576" s="10"/>
      <c r="H576" s="10"/>
      <c r="I576" s="10"/>
      <c r="J576" s="10"/>
    </row>
    <row r="577" s="10" customFormat="true" ht="26.1" hidden="false" customHeight="true" outlineLevel="0" collapsed="false">
      <c r="A577" s="161"/>
      <c r="B577" s="162"/>
    </row>
    <row r="578" s="55" customFormat="true" ht="26.1" hidden="false" customHeight="true" outlineLevel="0" collapsed="false">
      <c r="A578" s="161"/>
      <c r="B578" s="162"/>
      <c r="C578" s="10"/>
      <c r="D578" s="10"/>
      <c r="E578" s="10"/>
      <c r="F578" s="10"/>
      <c r="G578" s="10"/>
      <c r="H578" s="10"/>
      <c r="I578" s="10"/>
      <c r="J578" s="10"/>
    </row>
    <row r="579" s="10" customFormat="true" ht="26.1" hidden="false" customHeight="true" outlineLevel="0" collapsed="false">
      <c r="A579" s="161"/>
      <c r="B579" s="162"/>
    </row>
    <row r="580" s="55" customFormat="true" ht="26.1" hidden="false" customHeight="true" outlineLevel="0" collapsed="false">
      <c r="A580" s="161"/>
      <c r="B580" s="162"/>
      <c r="C580" s="10"/>
      <c r="D580" s="10"/>
      <c r="E580" s="10"/>
      <c r="F580" s="10"/>
      <c r="G580" s="10"/>
      <c r="H580" s="10"/>
      <c r="I580" s="10"/>
      <c r="J580" s="10"/>
    </row>
    <row r="581" s="55" customFormat="true" ht="42" hidden="false" customHeight="true" outlineLevel="0" collapsed="false">
      <c r="A581" s="166"/>
      <c r="B581" s="166"/>
      <c r="C581" s="10"/>
      <c r="D581" s="10"/>
      <c r="E581" s="10"/>
      <c r="F581" s="10"/>
      <c r="G581" s="10"/>
      <c r="H581" s="10"/>
      <c r="I581" s="10"/>
      <c r="J581" s="10"/>
    </row>
    <row r="582" s="55" customFormat="true" ht="36.75" hidden="false" customHeight="true" outlineLevel="0" collapsed="false">
      <c r="A582" s="166"/>
      <c r="B582" s="167"/>
      <c r="C582" s="10"/>
      <c r="D582" s="10"/>
      <c r="E582" s="10"/>
      <c r="F582" s="10"/>
      <c r="G582" s="10"/>
      <c r="H582" s="10"/>
      <c r="I582" s="111"/>
      <c r="J582" s="111"/>
      <c r="K582" s="10"/>
      <c r="L582" s="10"/>
      <c r="M582" s="10"/>
      <c r="N582" s="10"/>
      <c r="O582" s="10"/>
      <c r="P582" s="10"/>
      <c r="Q582" s="10"/>
      <c r="R582" s="10"/>
    </row>
    <row r="583" s="55" customFormat="true" ht="26.1" hidden="false" customHeight="true" outlineLevel="0" collapsed="false">
      <c r="A583" s="170"/>
      <c r="B583" s="170"/>
      <c r="C583" s="10"/>
      <c r="D583" s="10"/>
      <c r="E583" s="10"/>
      <c r="F583" s="10"/>
      <c r="G583" s="10"/>
      <c r="H583" s="10"/>
      <c r="I583" s="10"/>
      <c r="J583" s="10"/>
    </row>
    <row r="584" s="10" customFormat="true" ht="26.1" hidden="false" customHeight="true" outlineLevel="0" collapsed="false">
      <c r="A584" s="161"/>
      <c r="B584" s="162"/>
      <c r="K584" s="55"/>
      <c r="L584" s="55"/>
      <c r="M584" s="55"/>
      <c r="N584" s="55"/>
      <c r="O584" s="55"/>
      <c r="P584" s="55"/>
      <c r="Q584" s="55"/>
      <c r="R584" s="55"/>
    </row>
    <row r="585" s="55" customFormat="true" ht="26.1" hidden="false" customHeight="true" outlineLevel="0" collapsed="false">
      <c r="A585" s="161"/>
      <c r="B585" s="162"/>
      <c r="C585" s="10"/>
      <c r="D585" s="10"/>
      <c r="E585" s="10"/>
      <c r="F585" s="10"/>
      <c r="G585" s="10"/>
      <c r="H585" s="10"/>
      <c r="I585" s="10"/>
      <c r="J585" s="10"/>
    </row>
    <row r="586" s="10" customFormat="true" ht="26.1" hidden="false" customHeight="true" outlineLevel="0" collapsed="false">
      <c r="A586" s="185"/>
      <c r="B586" s="185"/>
      <c r="C586" s="111"/>
      <c r="D586" s="111"/>
      <c r="E586" s="111"/>
      <c r="F586" s="111"/>
      <c r="G586" s="111"/>
      <c r="H586" s="111"/>
      <c r="K586" s="55"/>
      <c r="L586" s="55"/>
      <c r="M586" s="55"/>
      <c r="N586" s="55"/>
      <c r="O586" s="55"/>
      <c r="P586" s="55"/>
      <c r="Q586" s="55"/>
      <c r="R586" s="55"/>
    </row>
    <row r="587" s="10" customFormat="true" ht="26.1" hidden="false" customHeight="true" outlineLevel="0" collapsed="false">
      <c r="A587" s="161"/>
      <c r="B587" s="162"/>
    </row>
    <row r="588" s="55" customFormat="true" ht="26.1" hidden="false" customHeight="true" outlineLevel="0" collapsed="false">
      <c r="A588" s="161"/>
      <c r="B588" s="162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</row>
    <row r="589" s="55" customFormat="true" ht="26.1" hidden="false" customHeight="true" outlineLevel="0" collapsed="false">
      <c r="A589" s="161"/>
      <c r="B589" s="162"/>
      <c r="C589" s="10"/>
      <c r="D589" s="10"/>
      <c r="E589" s="10"/>
      <c r="F589" s="10"/>
      <c r="G589" s="10"/>
      <c r="H589" s="10"/>
      <c r="I589" s="10"/>
      <c r="J589" s="10"/>
    </row>
    <row r="590" s="55" customFormat="true" ht="26.1" hidden="false" customHeight="true" outlineLevel="0" collapsed="false">
      <c r="A590" s="161"/>
      <c r="B590" s="162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</row>
    <row r="591" s="55" customFormat="true" ht="26.1" hidden="false" customHeight="true" outlineLevel="0" collapsed="false">
      <c r="A591" s="161"/>
      <c r="B591" s="161"/>
      <c r="C591" s="10"/>
      <c r="D591" s="10"/>
      <c r="E591" s="10"/>
      <c r="F591" s="10"/>
      <c r="G591" s="10"/>
      <c r="H591" s="10"/>
      <c r="I591" s="10"/>
      <c r="J591" s="10"/>
    </row>
    <row r="592" s="10" customFormat="true" ht="26.1" hidden="false" customHeight="true" outlineLevel="0" collapsed="false">
      <c r="A592" s="161"/>
      <c r="B592" s="161"/>
      <c r="K592" s="55"/>
      <c r="L592" s="55"/>
      <c r="M592" s="55"/>
      <c r="N592" s="55"/>
      <c r="O592" s="55"/>
      <c r="P592" s="55"/>
      <c r="Q592" s="55"/>
      <c r="R592" s="55"/>
    </row>
    <row r="593" s="55" customFormat="true" ht="26.1" hidden="false" customHeight="true" outlineLevel="0" collapsed="false">
      <c r="A593" s="161"/>
      <c r="B593" s="162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</row>
    <row r="594" s="58" customFormat="true" ht="26.1" hidden="false" customHeight="true" outlineLevel="0" collapsed="false">
      <c r="A594" s="161"/>
      <c r="B594" s="161"/>
      <c r="C594" s="10"/>
      <c r="D594" s="10"/>
      <c r="E594" s="10"/>
      <c r="F594" s="10"/>
      <c r="G594" s="10"/>
      <c r="H594" s="10"/>
      <c r="I594" s="10"/>
      <c r="J594" s="10"/>
      <c r="K594" s="55"/>
      <c r="L594" s="55"/>
      <c r="M594" s="55"/>
      <c r="N594" s="55"/>
      <c r="O594" s="55"/>
      <c r="P594" s="55"/>
      <c r="Q594" s="55"/>
      <c r="R594" s="55"/>
    </row>
    <row r="595" s="55" customFormat="true" ht="26.1" hidden="false" customHeight="true" outlineLevel="0" collapsed="false">
      <c r="A595" s="161"/>
      <c r="B595" s="162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</row>
    <row r="596" s="55" customFormat="true" ht="26.1" hidden="false" customHeight="true" outlineLevel="0" collapsed="false">
      <c r="A596" s="161"/>
      <c r="B596" s="162"/>
      <c r="C596" s="10"/>
      <c r="D596" s="10"/>
      <c r="E596" s="10"/>
      <c r="F596" s="10"/>
      <c r="G596" s="10"/>
      <c r="H596" s="10"/>
      <c r="I596" s="10"/>
      <c r="J596" s="10"/>
    </row>
    <row r="597" s="55" customFormat="true" ht="41.25" hidden="false" customHeight="true" outlineLevel="0" collapsed="false">
      <c r="A597" s="161"/>
      <c r="B597" s="161"/>
      <c r="C597" s="10"/>
      <c r="D597" s="10"/>
      <c r="E597" s="10"/>
      <c r="F597" s="10"/>
      <c r="G597" s="10"/>
      <c r="H597" s="10"/>
      <c r="I597" s="10"/>
      <c r="J597" s="10"/>
    </row>
    <row r="598" s="10" customFormat="true" ht="26.1" hidden="false" customHeight="true" outlineLevel="0" collapsed="false">
      <c r="A598" s="161"/>
      <c r="B598" s="162"/>
      <c r="K598" s="8" t="e">
        <f aca="false">#REF!</f>
        <v>#REF!</v>
      </c>
    </row>
    <row r="599" s="10" customFormat="true" ht="26.1" hidden="false" customHeight="true" outlineLevel="0" collapsed="false">
      <c r="A599" s="161"/>
      <c r="B599" s="161"/>
    </row>
    <row r="600" s="10" customFormat="true" ht="26.1" hidden="false" customHeight="true" outlineLevel="0" collapsed="false">
      <c r="A600" s="161"/>
      <c r="B600" s="162"/>
    </row>
    <row r="601" s="10" customFormat="true" ht="26.1" hidden="false" customHeight="true" outlineLevel="0" collapsed="false">
      <c r="A601" s="161"/>
      <c r="B601" s="162"/>
      <c r="K601" s="55"/>
      <c r="L601" s="55"/>
      <c r="M601" s="55"/>
      <c r="N601" s="55"/>
      <c r="O601" s="55"/>
      <c r="P601" s="55"/>
      <c r="Q601" s="55"/>
      <c r="R601" s="55"/>
    </row>
    <row r="602" s="160" customFormat="true" ht="26.1" hidden="false" customHeight="true" outlineLevel="0" collapsed="false">
      <c r="A602" s="161"/>
      <c r="B602" s="161"/>
      <c r="C602" s="10"/>
      <c r="D602" s="10"/>
      <c r="E602" s="10"/>
      <c r="F602" s="10"/>
      <c r="G602" s="10"/>
      <c r="H602" s="10"/>
      <c r="I602" s="10"/>
      <c r="J602" s="10"/>
      <c r="K602" s="55"/>
      <c r="L602" s="55"/>
      <c r="M602" s="55"/>
      <c r="N602" s="55"/>
      <c r="O602" s="55"/>
      <c r="P602" s="55"/>
      <c r="Q602" s="55"/>
      <c r="R602" s="55"/>
    </row>
    <row r="603" s="10" customFormat="true" ht="26.1" hidden="false" customHeight="true" outlineLevel="0" collapsed="false">
      <c r="A603" s="161"/>
      <c r="B603" s="161"/>
      <c r="K603" s="160"/>
      <c r="L603" s="160"/>
      <c r="M603" s="160"/>
      <c r="N603" s="160"/>
      <c r="O603" s="160"/>
      <c r="P603" s="160"/>
      <c r="Q603" s="160"/>
      <c r="R603" s="160"/>
    </row>
    <row r="604" s="55" customFormat="true" ht="26.1" hidden="false" customHeight="true" outlineLevel="0" collapsed="false">
      <c r="A604" s="161"/>
      <c r="B604" s="161"/>
      <c r="C604" s="10"/>
      <c r="D604" s="10"/>
      <c r="E604" s="10"/>
      <c r="F604" s="10"/>
      <c r="G604" s="10"/>
      <c r="H604" s="10"/>
      <c r="I604" s="10"/>
      <c r="J604" s="10"/>
    </row>
    <row r="605" s="55" customFormat="true" ht="26.1" hidden="false" customHeight="true" outlineLevel="0" collapsed="false">
      <c r="A605" s="161"/>
      <c r="B605" s="162"/>
      <c r="C605" s="10"/>
      <c r="D605" s="10"/>
      <c r="E605" s="10"/>
      <c r="F605" s="10"/>
      <c r="G605" s="10"/>
      <c r="H605" s="10"/>
      <c r="I605" s="10"/>
      <c r="J605" s="10"/>
    </row>
    <row r="606" s="55" customFormat="true" ht="26.1" hidden="false" customHeight="true" outlineLevel="0" collapsed="false">
      <c r="A606" s="161"/>
      <c r="B606" s="162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</row>
    <row r="607" s="55" customFormat="true" ht="26.1" hidden="false" customHeight="true" outlineLevel="0" collapsed="false">
      <c r="A607" s="161"/>
      <c r="B607" s="161"/>
      <c r="C607" s="10"/>
      <c r="D607" s="10"/>
      <c r="E607" s="10"/>
      <c r="F607" s="10"/>
      <c r="G607" s="10"/>
      <c r="H607" s="10"/>
      <c r="I607" s="10"/>
      <c r="J607" s="10"/>
    </row>
    <row r="608" s="55" customFormat="true" ht="26.1" hidden="false" customHeight="true" outlineLevel="0" collapsed="false">
      <c r="A608" s="161"/>
      <c r="B608" s="162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</row>
    <row r="609" s="10" customFormat="true" ht="26.1" hidden="false" customHeight="true" outlineLevel="0" collapsed="false">
      <c r="A609" s="161"/>
      <c r="B609" s="162"/>
      <c r="K609" s="55"/>
      <c r="L609" s="55"/>
      <c r="M609" s="55"/>
      <c r="N609" s="55"/>
      <c r="O609" s="55"/>
      <c r="P609" s="55"/>
      <c r="Q609" s="55"/>
      <c r="R609" s="55"/>
    </row>
    <row r="610" s="55" customFormat="true" ht="26.1" hidden="false" customHeight="true" outlineLevel="0" collapsed="false">
      <c r="A610" s="161"/>
      <c r="B610" s="161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</row>
    <row r="611" s="55" customFormat="true" ht="26.1" hidden="false" customHeight="true" outlineLevel="0" collapsed="false">
      <c r="A611" s="161"/>
      <c r="B611" s="162"/>
      <c r="C611" s="10"/>
      <c r="D611" s="10"/>
      <c r="E611" s="10"/>
      <c r="F611" s="10"/>
      <c r="G611" s="10"/>
      <c r="H611" s="10"/>
      <c r="I611" s="10"/>
      <c r="J611" s="10"/>
    </row>
    <row r="612" s="10" customFormat="true" ht="26.1" hidden="false" customHeight="true" outlineLevel="0" collapsed="false">
      <c r="A612" s="152"/>
      <c r="B612" s="152"/>
      <c r="K612" s="55"/>
      <c r="L612" s="55"/>
      <c r="M612" s="55"/>
      <c r="N612" s="55"/>
      <c r="O612" s="55"/>
      <c r="P612" s="55"/>
      <c r="Q612" s="55"/>
      <c r="R612" s="55"/>
    </row>
    <row r="613" s="55" customFormat="true" ht="26.1" hidden="false" customHeight="true" outlineLevel="0" collapsed="false">
      <c r="A613" s="152"/>
      <c r="B613" s="153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</row>
    <row r="614" s="55" customFormat="true" ht="26.1" hidden="false" customHeight="true" outlineLevel="0" collapsed="false">
      <c r="A614" s="152"/>
      <c r="B614" s="152"/>
      <c r="C614" s="10"/>
      <c r="D614" s="10"/>
      <c r="E614" s="10"/>
      <c r="F614" s="10"/>
      <c r="G614" s="10"/>
      <c r="H614" s="10"/>
      <c r="I614" s="10"/>
      <c r="J614" s="10"/>
    </row>
    <row r="615" s="55" customFormat="true" ht="26.1" hidden="false" customHeight="true" outlineLevel="0" collapsed="false">
      <c r="A615" s="152"/>
      <c r="B615" s="153"/>
      <c r="C615" s="10"/>
      <c r="D615" s="10"/>
      <c r="E615" s="10"/>
      <c r="F615" s="10"/>
      <c r="G615" s="10"/>
      <c r="H615" s="10"/>
      <c r="I615" s="10"/>
      <c r="J615" s="10"/>
      <c r="K615" s="58"/>
      <c r="L615" s="58"/>
      <c r="M615" s="58"/>
      <c r="N615" s="58"/>
      <c r="O615" s="58"/>
      <c r="P615" s="58"/>
      <c r="Q615" s="58"/>
      <c r="R615" s="58"/>
    </row>
    <row r="616" s="55" customFormat="true" ht="26.1" hidden="false" customHeight="true" outlineLevel="0" collapsed="false">
      <c r="A616" s="152"/>
      <c r="B616" s="153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</row>
    <row r="617" s="58" customFormat="true" ht="26.1" hidden="false" customHeight="true" outlineLevel="0" collapsed="false">
      <c r="A617" s="152"/>
      <c r="B617" s="152"/>
      <c r="C617" s="10"/>
      <c r="D617" s="10"/>
      <c r="E617" s="10"/>
      <c r="F617" s="10"/>
      <c r="G617" s="10"/>
      <c r="H617" s="10"/>
      <c r="I617" s="10"/>
      <c r="J617" s="10"/>
      <c r="K617" s="55"/>
      <c r="L617" s="55"/>
      <c r="M617" s="55"/>
      <c r="N617" s="55"/>
      <c r="O617" s="55"/>
      <c r="P617" s="55"/>
      <c r="Q617" s="55"/>
      <c r="R617" s="55"/>
    </row>
    <row r="618" s="10" customFormat="true" ht="26.1" hidden="false" customHeight="true" outlineLevel="0" collapsed="false">
      <c r="A618" s="152"/>
      <c r="B618" s="153"/>
    </row>
    <row r="619" s="10" customFormat="true" ht="30.75" hidden="false" customHeight="true" outlineLevel="0" collapsed="false">
      <c r="A619" s="161"/>
      <c r="B619" s="162"/>
      <c r="K619" s="55"/>
      <c r="L619" s="55"/>
      <c r="M619" s="55"/>
      <c r="N619" s="55"/>
      <c r="O619" s="55"/>
      <c r="P619" s="55"/>
      <c r="Q619" s="55"/>
      <c r="R619" s="55"/>
    </row>
    <row r="620" s="55" customFormat="true" ht="26.1" hidden="false" customHeight="true" outlineLevel="0" collapsed="false">
      <c r="A620" s="152"/>
      <c r="B620" s="152"/>
      <c r="C620" s="10"/>
      <c r="D620" s="10"/>
      <c r="E620" s="10"/>
      <c r="F620" s="10"/>
      <c r="G620" s="10"/>
      <c r="H620" s="10"/>
      <c r="I620" s="10"/>
      <c r="J620" s="10"/>
    </row>
    <row r="621" s="10" customFormat="true" ht="26.1" hidden="false" customHeight="true" outlineLevel="0" collapsed="false">
      <c r="A621" s="152"/>
      <c r="B621" s="153"/>
    </row>
    <row r="622" s="55" customFormat="true" ht="26.1" hidden="false" customHeight="true" outlineLevel="0" collapsed="false">
      <c r="A622" s="152"/>
      <c r="B622" s="152"/>
      <c r="C622" s="10"/>
      <c r="D622" s="10"/>
      <c r="E622" s="10"/>
      <c r="F622" s="10"/>
      <c r="G622" s="10"/>
      <c r="H622" s="10"/>
      <c r="I622" s="10"/>
      <c r="J622" s="10"/>
    </row>
    <row r="623" s="55" customFormat="true" ht="26.1" hidden="false" customHeight="true" outlineLevel="0" collapsed="false">
      <c r="A623" s="152"/>
      <c r="B623" s="153"/>
      <c r="C623" s="10"/>
      <c r="D623" s="10"/>
      <c r="E623" s="10"/>
      <c r="F623" s="10"/>
      <c r="G623" s="10"/>
      <c r="H623" s="10"/>
      <c r="I623" s="10"/>
      <c r="J623" s="10"/>
    </row>
    <row r="624" s="10" customFormat="true" ht="26.1" hidden="false" customHeight="true" outlineLevel="0" collapsed="false">
      <c r="A624" s="152"/>
      <c r="B624" s="153"/>
      <c r="K624" s="55"/>
      <c r="L624" s="55"/>
      <c r="M624" s="55"/>
      <c r="N624" s="55"/>
      <c r="O624" s="55"/>
      <c r="P624" s="55"/>
      <c r="Q624" s="55"/>
      <c r="R624" s="55"/>
    </row>
    <row r="625" s="10" customFormat="true" ht="28.5" hidden="false" customHeight="true" outlineLevel="0" collapsed="false">
      <c r="A625" s="152"/>
      <c r="B625" s="152"/>
      <c r="K625" s="55"/>
      <c r="L625" s="55"/>
      <c r="M625" s="55"/>
      <c r="N625" s="55"/>
      <c r="O625" s="55"/>
      <c r="P625" s="55"/>
      <c r="Q625" s="55"/>
      <c r="R625" s="55"/>
    </row>
    <row r="626" s="10" customFormat="true" ht="28.5" hidden="false" customHeight="true" outlineLevel="0" collapsed="false">
      <c r="A626" s="152"/>
      <c r="B626" s="153"/>
    </row>
    <row r="627" s="73" customFormat="true" ht="34.5" hidden="false" customHeight="true" outlineLevel="0" collapsed="false">
      <c r="A627" s="152"/>
      <c r="B627" s="153"/>
      <c r="C627" s="10"/>
      <c r="D627" s="10"/>
      <c r="E627" s="10"/>
      <c r="F627" s="10"/>
      <c r="G627" s="10"/>
      <c r="H627" s="10"/>
      <c r="I627" s="10"/>
      <c r="J627" s="10"/>
      <c r="K627" s="55"/>
      <c r="L627" s="55"/>
      <c r="M627" s="55"/>
      <c r="N627" s="55"/>
      <c r="O627" s="55"/>
      <c r="P627" s="55"/>
      <c r="Q627" s="55"/>
      <c r="R627" s="55"/>
    </row>
    <row r="628" s="55" customFormat="true" ht="26.1" hidden="false" customHeight="true" outlineLevel="0" collapsed="false">
      <c r="A628" s="152"/>
      <c r="B628" s="153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</row>
    <row r="629" s="10" customFormat="true" ht="26.1" hidden="false" customHeight="true" outlineLevel="0" collapsed="false">
      <c r="A629" s="152"/>
      <c r="B629" s="153"/>
      <c r="K629" s="55"/>
      <c r="L629" s="55"/>
      <c r="M629" s="55"/>
      <c r="N629" s="55"/>
      <c r="O629" s="55"/>
      <c r="P629" s="55"/>
      <c r="Q629" s="55"/>
      <c r="R629" s="55"/>
    </row>
    <row r="630" s="10" customFormat="true" ht="26.1" hidden="false" customHeight="true" outlineLevel="0" collapsed="false">
      <c r="A630" s="152"/>
      <c r="B630" s="152"/>
    </row>
    <row r="631" s="160" customFormat="true" ht="26.1" hidden="false" customHeight="true" outlineLevel="0" collapsed="false">
      <c r="A631" s="152"/>
      <c r="B631" s="153"/>
      <c r="C631" s="10"/>
      <c r="D631" s="10"/>
      <c r="E631" s="10"/>
      <c r="F631" s="10"/>
      <c r="G631" s="10"/>
      <c r="H631" s="10"/>
      <c r="I631" s="10"/>
      <c r="J631" s="10"/>
      <c r="K631" s="55"/>
      <c r="L631" s="55"/>
      <c r="M631" s="55"/>
      <c r="N631" s="55"/>
      <c r="O631" s="55"/>
      <c r="P631" s="55"/>
      <c r="Q631" s="55"/>
      <c r="R631" s="55"/>
    </row>
    <row r="632" s="55" customFormat="true" ht="26.1" hidden="false" customHeight="true" outlineLevel="0" collapsed="false">
      <c r="A632" s="152"/>
      <c r="B632" s="152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</row>
    <row r="633" s="55" customFormat="true" ht="26.1" hidden="false" customHeight="true" outlineLevel="0" collapsed="false">
      <c r="A633" s="152"/>
      <c r="B633" s="153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</row>
    <row r="634" s="10" customFormat="true" ht="26.1" hidden="false" customHeight="true" outlineLevel="0" collapsed="false">
      <c r="A634" s="152"/>
      <c r="B634" s="152"/>
    </row>
    <row r="635" s="55" customFormat="true" ht="26.1" hidden="false" customHeight="true" outlineLevel="0" collapsed="false">
      <c r="A635" s="152"/>
      <c r="B635" s="153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</row>
    <row r="636" s="10" customFormat="true" ht="26.1" hidden="false" customHeight="true" outlineLevel="0" collapsed="false">
      <c r="A636" s="152"/>
      <c r="B636" s="152"/>
    </row>
    <row r="637" s="55" customFormat="true" ht="31.5" hidden="false" customHeight="true" outlineLevel="0" collapsed="false">
      <c r="A637" s="152"/>
      <c r="B637" s="152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</row>
    <row r="638" s="55" customFormat="true" ht="26.1" hidden="false" customHeight="true" outlineLevel="0" collapsed="false">
      <c r="A638" s="152"/>
      <c r="B638" s="152"/>
      <c r="C638" s="10"/>
      <c r="D638" s="10"/>
      <c r="E638" s="10"/>
      <c r="F638" s="10"/>
      <c r="G638" s="10"/>
      <c r="H638" s="10"/>
      <c r="I638" s="10"/>
      <c r="J638" s="10"/>
    </row>
    <row r="639" s="10" customFormat="true" ht="26.1" hidden="false" customHeight="true" outlineLevel="0" collapsed="false">
      <c r="A639" s="152"/>
      <c r="B639" s="152"/>
      <c r="K639" s="55"/>
      <c r="L639" s="55"/>
      <c r="M639" s="55"/>
      <c r="N639" s="55"/>
      <c r="O639" s="55"/>
      <c r="P639" s="55"/>
      <c r="Q639" s="55"/>
      <c r="R639" s="55"/>
    </row>
    <row r="640" s="55" customFormat="true" ht="26.1" hidden="false" customHeight="true" outlineLevel="0" collapsed="false">
      <c r="A640" s="152"/>
      <c r="B640" s="152"/>
      <c r="C640" s="10"/>
      <c r="D640" s="10"/>
      <c r="E640" s="10"/>
      <c r="F640" s="10"/>
      <c r="G640" s="10"/>
      <c r="H640" s="10"/>
      <c r="I640" s="10"/>
      <c r="J640" s="10"/>
    </row>
    <row r="641" s="10" customFormat="true" ht="26.1" hidden="false" customHeight="true" outlineLevel="0" collapsed="false">
      <c r="A641" s="152"/>
      <c r="B641" s="152"/>
      <c r="K641" s="55"/>
      <c r="L641" s="55"/>
      <c r="M641" s="55"/>
      <c r="N641" s="55"/>
      <c r="O641" s="55"/>
      <c r="P641" s="55"/>
      <c r="Q641" s="55"/>
      <c r="R641" s="55"/>
    </row>
    <row r="642" s="55" customFormat="true" ht="26.1" hidden="false" customHeight="true" outlineLevel="0" collapsed="false">
      <c r="A642" s="152"/>
      <c r="B642" s="153"/>
      <c r="C642" s="10"/>
      <c r="D642" s="10"/>
      <c r="E642" s="10"/>
      <c r="F642" s="10"/>
      <c r="G642" s="10"/>
      <c r="H642" s="10"/>
      <c r="I642" s="10"/>
      <c r="J642" s="10"/>
    </row>
    <row r="643" s="55" customFormat="true" ht="26.1" hidden="false" customHeight="true" outlineLevel="0" collapsed="false">
      <c r="A643" s="152"/>
      <c r="B643" s="153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</row>
    <row r="644" s="10" customFormat="true" ht="26.1" hidden="false" customHeight="true" outlineLevel="0" collapsed="false">
      <c r="A644" s="152"/>
      <c r="B644" s="153"/>
      <c r="K644" s="55"/>
      <c r="L644" s="55"/>
      <c r="M644" s="55"/>
      <c r="N644" s="55"/>
      <c r="O644" s="55"/>
      <c r="P644" s="55"/>
      <c r="Q644" s="55"/>
      <c r="R644" s="55"/>
    </row>
    <row r="645" s="55" customFormat="true" ht="40.5" hidden="false" customHeight="true" outlineLevel="0" collapsed="false">
      <c r="A645" s="152"/>
      <c r="B645" s="153"/>
      <c r="C645" s="10"/>
      <c r="D645" s="10"/>
      <c r="E645" s="10"/>
      <c r="F645" s="10"/>
      <c r="G645" s="10"/>
      <c r="H645" s="10"/>
      <c r="I645" s="10"/>
      <c r="J645" s="10"/>
    </row>
    <row r="646" s="10" customFormat="true" ht="40.5" hidden="false" customHeight="true" outlineLevel="0" collapsed="false">
      <c r="A646" s="161"/>
      <c r="B646" s="162"/>
    </row>
    <row r="647" s="10" customFormat="true" ht="26.1" hidden="false" customHeight="true" outlineLevel="0" collapsed="false">
      <c r="A647" s="172"/>
      <c r="B647" s="172"/>
      <c r="K647" s="55"/>
      <c r="L647" s="55"/>
      <c r="M647" s="55"/>
      <c r="N647" s="55"/>
      <c r="O647" s="55"/>
      <c r="P647" s="55"/>
      <c r="Q647" s="55"/>
      <c r="R647" s="55"/>
    </row>
    <row r="648" s="55" customFormat="true" ht="26.1" hidden="false" customHeight="true" outlineLevel="0" collapsed="false">
      <c r="A648" s="172"/>
      <c r="B648" s="203"/>
      <c r="C648" s="10"/>
      <c r="D648" s="10"/>
      <c r="E648" s="10"/>
      <c r="F648" s="10"/>
      <c r="G648" s="10"/>
      <c r="H648" s="10"/>
      <c r="I648" s="10"/>
      <c r="J648" s="10"/>
    </row>
    <row r="649" s="55" customFormat="true" ht="26.1" hidden="false" customHeight="true" outlineLevel="0" collapsed="false">
      <c r="A649" s="172"/>
      <c r="B649" s="203"/>
      <c r="C649" s="10"/>
      <c r="D649" s="10"/>
      <c r="E649" s="10"/>
      <c r="F649" s="10"/>
      <c r="G649" s="10"/>
      <c r="H649" s="10"/>
      <c r="I649" s="10"/>
      <c r="J649" s="10"/>
    </row>
    <row r="650" s="10" customFormat="true" ht="26.1" hidden="false" customHeight="true" outlineLevel="0" collapsed="false">
      <c r="A650" s="172"/>
      <c r="B650" s="172"/>
      <c r="K650" s="55"/>
      <c r="L650" s="55"/>
      <c r="M650" s="55"/>
      <c r="N650" s="55"/>
      <c r="O650" s="55"/>
      <c r="P650" s="55"/>
      <c r="Q650" s="55"/>
      <c r="R650" s="55"/>
    </row>
    <row r="651" s="55" customFormat="true" ht="26.1" hidden="false" customHeight="true" outlineLevel="0" collapsed="false">
      <c r="A651" s="172"/>
      <c r="B651" s="203"/>
      <c r="C651" s="10"/>
      <c r="D651" s="10"/>
      <c r="E651" s="10"/>
      <c r="F651" s="10"/>
      <c r="G651" s="10"/>
      <c r="H651" s="10"/>
      <c r="I651" s="10"/>
      <c r="J651" s="10"/>
    </row>
    <row r="652" s="55" customFormat="true" ht="26.1" hidden="false" customHeight="true" outlineLevel="0" collapsed="false">
      <c r="A652" s="172"/>
      <c r="B652" s="203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</row>
    <row r="653" s="55" customFormat="true" ht="26.1" hidden="false" customHeight="true" outlineLevel="0" collapsed="false">
      <c r="A653" s="172"/>
      <c r="B653" s="203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</row>
    <row r="654" s="111" customFormat="true" ht="26.1" hidden="false" customHeight="true" outlineLevel="0" collapsed="false">
      <c r="A654" s="172"/>
      <c r="B654" s="203"/>
      <c r="C654" s="10"/>
      <c r="D654" s="10"/>
      <c r="E654" s="10"/>
      <c r="F654" s="10"/>
      <c r="G654" s="10"/>
      <c r="H654" s="10"/>
      <c r="I654" s="10"/>
      <c r="J654" s="10"/>
      <c r="K654" s="55"/>
      <c r="L654" s="55"/>
      <c r="M654" s="55"/>
      <c r="N654" s="55"/>
      <c r="O654" s="55"/>
      <c r="P654" s="55"/>
      <c r="Q654" s="55"/>
      <c r="R654" s="55"/>
    </row>
    <row r="655" s="55" customFormat="true" ht="26.1" hidden="false" customHeight="true" outlineLevel="0" collapsed="false">
      <c r="A655" s="172"/>
      <c r="B655" s="203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</row>
    <row r="656" s="10" customFormat="true" ht="26.1" hidden="false" customHeight="true" outlineLevel="0" collapsed="false">
      <c r="A656" s="172"/>
      <c r="B656" s="172"/>
      <c r="K656" s="55"/>
      <c r="L656" s="55"/>
      <c r="M656" s="55"/>
      <c r="N656" s="55"/>
      <c r="O656" s="55"/>
      <c r="P656" s="55"/>
      <c r="Q656" s="55"/>
      <c r="R656" s="55"/>
    </row>
    <row r="657" s="10" customFormat="true" ht="26.1" hidden="false" customHeight="true" outlineLevel="0" collapsed="false">
      <c r="A657" s="172"/>
      <c r="B657" s="172"/>
    </row>
    <row r="658" s="55" customFormat="true" ht="26.1" hidden="false" customHeight="true" outlineLevel="0" collapsed="false">
      <c r="A658" s="172"/>
      <c r="B658" s="203"/>
      <c r="C658" s="10"/>
      <c r="D658" s="10"/>
      <c r="E658" s="10"/>
      <c r="F658" s="10"/>
      <c r="G658" s="10"/>
      <c r="H658" s="10"/>
      <c r="I658" s="10"/>
      <c r="J658" s="10"/>
    </row>
    <row r="659" s="55" customFormat="true" ht="26.1" hidden="false" customHeight="true" outlineLevel="0" collapsed="false">
      <c r="A659" s="172"/>
      <c r="B659" s="172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</row>
    <row r="660" s="55" customFormat="true" ht="26.1" hidden="false" customHeight="true" outlineLevel="0" collapsed="false">
      <c r="A660" s="172"/>
      <c r="B660" s="203"/>
      <c r="C660" s="10"/>
      <c r="D660" s="10"/>
      <c r="E660" s="10"/>
      <c r="F660" s="10"/>
      <c r="G660" s="10"/>
      <c r="H660" s="10"/>
      <c r="I660" s="10"/>
      <c r="J660" s="10"/>
    </row>
    <row r="661" s="55" customFormat="true" ht="26.1" hidden="false" customHeight="true" outlineLevel="0" collapsed="false">
      <c r="A661" s="152"/>
      <c r="B661" s="152"/>
      <c r="C661" s="10"/>
      <c r="D661" s="10"/>
      <c r="E661" s="10"/>
      <c r="F661" s="10"/>
      <c r="G661" s="10"/>
      <c r="H661" s="10"/>
      <c r="I661" s="10"/>
      <c r="J661" s="10"/>
    </row>
    <row r="662" s="55" customFormat="true" ht="26.1" hidden="false" customHeight="true" outlineLevel="0" collapsed="false">
      <c r="A662" s="204"/>
      <c r="B662" s="205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</row>
    <row r="663" s="55" customFormat="true" ht="26.1" hidden="false" customHeight="true" outlineLevel="0" collapsed="false">
      <c r="A663" s="204"/>
      <c r="B663" s="204"/>
      <c r="C663" s="10"/>
      <c r="D663" s="10"/>
      <c r="E663" s="10"/>
      <c r="F663" s="10"/>
      <c r="G663" s="10"/>
      <c r="H663" s="10"/>
      <c r="I663" s="10"/>
      <c r="J663" s="10"/>
    </row>
    <row r="664" s="55" customFormat="true" ht="26.1" hidden="false" customHeight="true" outlineLevel="0" collapsed="false">
      <c r="A664" s="187"/>
      <c r="B664" s="188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</row>
    <row r="665" s="10" customFormat="true" ht="26.1" hidden="false" customHeight="true" outlineLevel="0" collapsed="false">
      <c r="A665" s="187"/>
      <c r="B665" s="188"/>
      <c r="I665" s="111"/>
      <c r="J665" s="111"/>
      <c r="K665" s="111"/>
      <c r="L665" s="111"/>
      <c r="M665" s="111"/>
      <c r="N665" s="111"/>
      <c r="O665" s="111"/>
      <c r="P665" s="111"/>
      <c r="Q665" s="111"/>
      <c r="R665" s="111"/>
    </row>
    <row r="666" s="55" customFormat="true" ht="26.1" hidden="false" customHeight="true" outlineLevel="0" collapsed="false">
      <c r="A666" s="161"/>
      <c r="B666" s="161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</row>
    <row r="667" s="55" customFormat="true" ht="26.1" hidden="false" customHeight="true" outlineLevel="0" collapsed="false">
      <c r="A667" s="161"/>
      <c r="B667" s="162"/>
      <c r="C667" s="10"/>
      <c r="D667" s="10"/>
      <c r="E667" s="10"/>
      <c r="F667" s="10"/>
      <c r="G667" s="10"/>
      <c r="H667" s="10"/>
      <c r="I667" s="10"/>
      <c r="J667" s="10"/>
    </row>
    <row r="668" s="55" customFormat="true" ht="26.1" hidden="false" customHeight="true" outlineLevel="0" collapsed="false">
      <c r="A668" s="161"/>
      <c r="B668" s="161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</row>
    <row r="669" s="10" customFormat="true" ht="26.1" hidden="false" customHeight="true" outlineLevel="0" collapsed="false">
      <c r="A669" s="185"/>
      <c r="B669" s="185"/>
      <c r="C669" s="111"/>
      <c r="D669" s="111"/>
      <c r="E669" s="111"/>
      <c r="F669" s="111"/>
      <c r="G669" s="111"/>
      <c r="H669" s="111"/>
      <c r="K669" s="55"/>
      <c r="L669" s="55"/>
      <c r="M669" s="55"/>
      <c r="N669" s="55"/>
      <c r="O669" s="55"/>
      <c r="P669" s="55"/>
      <c r="Q669" s="55"/>
      <c r="R669" s="55"/>
    </row>
    <row r="670" s="55" customFormat="true" ht="26.1" hidden="false" customHeight="true" outlineLevel="0" collapsed="false">
      <c r="A670" s="161"/>
      <c r="B670" s="161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</row>
    <row r="671" s="10" customFormat="true" ht="26.1" hidden="false" customHeight="true" outlineLevel="0" collapsed="false">
      <c r="A671" s="161"/>
      <c r="B671" s="162"/>
      <c r="K671" s="55"/>
      <c r="L671" s="55"/>
      <c r="M671" s="55"/>
      <c r="N671" s="55"/>
      <c r="O671" s="55"/>
      <c r="P671" s="55"/>
      <c r="Q671" s="55"/>
      <c r="R671" s="55"/>
    </row>
    <row r="672" s="55" customFormat="true" ht="59.25" hidden="false" customHeight="true" outlineLevel="0" collapsed="false">
      <c r="A672" s="161"/>
      <c r="B672" s="161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</row>
    <row r="673" s="55" customFormat="true" ht="33.75" hidden="false" customHeight="true" outlineLevel="0" collapsed="false">
      <c r="A673" s="161"/>
      <c r="B673" s="162"/>
      <c r="C673" s="10"/>
      <c r="D673" s="10"/>
      <c r="E673" s="10"/>
      <c r="F673" s="10"/>
      <c r="G673" s="10"/>
      <c r="H673" s="10"/>
      <c r="I673" s="10"/>
      <c r="J673" s="10"/>
    </row>
    <row r="674" s="10" customFormat="true" ht="26.1" hidden="false" customHeight="true" outlineLevel="0" collapsed="false">
      <c r="A674" s="161"/>
      <c r="B674" s="161"/>
    </row>
    <row r="675" s="10" customFormat="true" ht="26.1" hidden="false" customHeight="true" outlineLevel="0" collapsed="false">
      <c r="A675" s="161"/>
      <c r="B675" s="162"/>
      <c r="K675" s="55"/>
      <c r="L675" s="55"/>
      <c r="M675" s="55"/>
      <c r="N675" s="55"/>
      <c r="O675" s="55"/>
      <c r="P675" s="55"/>
      <c r="Q675" s="55"/>
      <c r="R675" s="55"/>
    </row>
    <row r="676" s="10" customFormat="true" ht="26.1" hidden="false" customHeight="true" outlineLevel="0" collapsed="false">
      <c r="A676" s="161"/>
      <c r="B676" s="161"/>
      <c r="K676" s="206" t="e">
        <f aca="false">#REF!</f>
        <v>#REF!</v>
      </c>
      <c r="L676" s="58"/>
      <c r="M676" s="58"/>
      <c r="N676" s="58"/>
      <c r="O676" s="58"/>
      <c r="P676" s="58"/>
      <c r="Q676" s="58"/>
      <c r="R676" s="58"/>
    </row>
    <row r="677" s="10" customFormat="true" ht="26.1" hidden="false" customHeight="true" outlineLevel="0" collapsed="false">
      <c r="A677" s="161"/>
      <c r="B677" s="162"/>
      <c r="K677" s="55"/>
      <c r="L677" s="55"/>
      <c r="M677" s="55"/>
      <c r="N677" s="55"/>
      <c r="O677" s="55"/>
      <c r="P677" s="55"/>
      <c r="Q677" s="55"/>
      <c r="R677" s="55"/>
    </row>
    <row r="678" s="10" customFormat="true" ht="26.1" hidden="false" customHeight="true" outlineLevel="0" collapsed="false">
      <c r="A678" s="161"/>
      <c r="B678" s="161"/>
    </row>
    <row r="679" s="10" customFormat="true" ht="26.1" hidden="false" customHeight="true" outlineLevel="0" collapsed="false">
      <c r="A679" s="161"/>
      <c r="B679" s="162"/>
      <c r="K679" s="55"/>
      <c r="L679" s="55"/>
      <c r="M679" s="55"/>
      <c r="N679" s="55"/>
      <c r="O679" s="55"/>
      <c r="P679" s="55"/>
      <c r="Q679" s="55"/>
      <c r="R679" s="55"/>
    </row>
    <row r="680" s="55" customFormat="true" ht="26.1" hidden="false" customHeight="true" outlineLevel="0" collapsed="false">
      <c r="A680" s="161"/>
      <c r="B680" s="162"/>
      <c r="C680" s="10"/>
      <c r="D680" s="10"/>
      <c r="E680" s="10"/>
      <c r="F680" s="10"/>
      <c r="G680" s="10"/>
      <c r="H680" s="10"/>
      <c r="I680" s="10"/>
      <c r="J680" s="10"/>
    </row>
    <row r="681" s="55" customFormat="true" ht="26.1" hidden="false" customHeight="true" outlineLevel="0" collapsed="false">
      <c r="A681" s="161"/>
      <c r="B681" s="162"/>
      <c r="C681" s="10"/>
      <c r="D681" s="10"/>
      <c r="E681" s="10"/>
      <c r="F681" s="10"/>
      <c r="G681" s="10"/>
      <c r="H681" s="10"/>
      <c r="I681" s="10"/>
      <c r="J681" s="10"/>
    </row>
    <row r="682" s="55" customFormat="true" ht="26.1" hidden="false" customHeight="true" outlineLevel="0" collapsed="false">
      <c r="A682" s="161"/>
      <c r="B682" s="161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</row>
    <row r="683" s="55" customFormat="true" ht="26.1" hidden="false" customHeight="true" outlineLevel="0" collapsed="false">
      <c r="A683" s="161"/>
      <c r="B683" s="162"/>
      <c r="C683" s="10"/>
      <c r="D683" s="10"/>
      <c r="E683" s="10"/>
      <c r="F683" s="10"/>
      <c r="G683" s="10"/>
      <c r="H683" s="10"/>
      <c r="I683" s="10"/>
      <c r="J683" s="10"/>
    </row>
    <row r="684" s="55" customFormat="true" ht="26.1" hidden="false" customHeight="true" outlineLevel="0" collapsed="false">
      <c r="A684" s="161"/>
      <c r="B684" s="162"/>
      <c r="C684" s="10"/>
      <c r="D684" s="10"/>
      <c r="E684" s="10"/>
      <c r="F684" s="10"/>
      <c r="G684" s="10"/>
      <c r="H684" s="10"/>
      <c r="I684" s="10"/>
      <c r="J684" s="10"/>
    </row>
    <row r="685" s="10" customFormat="true" ht="26.1" hidden="false" customHeight="true" outlineLevel="0" collapsed="false">
      <c r="A685" s="161"/>
      <c r="B685" s="162"/>
      <c r="K685" s="55"/>
      <c r="L685" s="55"/>
      <c r="M685" s="55"/>
      <c r="N685" s="55"/>
      <c r="O685" s="55"/>
      <c r="P685" s="55"/>
      <c r="Q685" s="55"/>
      <c r="R685" s="55"/>
    </row>
    <row r="686" s="55" customFormat="true" ht="26.1" hidden="false" customHeight="true" outlineLevel="0" collapsed="false">
      <c r="A686" s="161"/>
      <c r="B686" s="161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</row>
    <row r="687" s="55" customFormat="true" ht="26.1" hidden="false" customHeight="true" outlineLevel="0" collapsed="false">
      <c r="A687" s="161"/>
      <c r="B687" s="162"/>
      <c r="C687" s="10"/>
      <c r="D687" s="10"/>
      <c r="E687" s="10"/>
      <c r="F687" s="10"/>
      <c r="G687" s="10"/>
      <c r="H687" s="10"/>
      <c r="I687" s="10"/>
      <c r="J687" s="10"/>
    </row>
    <row r="688" s="55" customFormat="true" ht="26.1" hidden="false" customHeight="true" outlineLevel="0" collapsed="false">
      <c r="A688" s="161"/>
      <c r="B688" s="162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</row>
    <row r="689" s="10" customFormat="true" ht="26.1" hidden="false" customHeight="true" outlineLevel="0" collapsed="false">
      <c r="A689" s="161"/>
      <c r="B689" s="162"/>
    </row>
    <row r="690" s="55" customFormat="true" ht="26.1" hidden="false" customHeight="true" outlineLevel="0" collapsed="false">
      <c r="A690" s="161"/>
      <c r="B690" s="161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</row>
    <row r="691" s="55" customFormat="true" ht="26.1" hidden="false" customHeight="true" outlineLevel="0" collapsed="false">
      <c r="A691" s="161"/>
      <c r="B691" s="162"/>
      <c r="C691" s="10"/>
      <c r="D691" s="10"/>
      <c r="E691" s="10"/>
      <c r="F691" s="10"/>
      <c r="G691" s="10"/>
      <c r="H691" s="10"/>
      <c r="I691" s="111"/>
      <c r="J691" s="111"/>
      <c r="K691" s="73"/>
      <c r="L691" s="73"/>
      <c r="M691" s="73"/>
      <c r="N691" s="73"/>
      <c r="O691" s="73"/>
      <c r="P691" s="73"/>
      <c r="Q691" s="73"/>
      <c r="R691" s="73"/>
    </row>
    <row r="692" s="55" customFormat="true" ht="26.1" hidden="false" customHeight="true" outlineLevel="0" collapsed="false">
      <c r="A692" s="161"/>
      <c r="B692" s="161"/>
      <c r="C692" s="10"/>
      <c r="D692" s="10"/>
      <c r="E692" s="10"/>
      <c r="F692" s="10"/>
      <c r="G692" s="10"/>
      <c r="H692" s="10"/>
      <c r="I692" s="10"/>
      <c r="J692" s="10"/>
    </row>
    <row r="693" s="55" customFormat="true" ht="26.1" hidden="false" customHeight="true" outlineLevel="0" collapsed="false">
      <c r="A693" s="161"/>
      <c r="B693" s="161"/>
      <c r="C693" s="10"/>
      <c r="D693" s="10"/>
      <c r="E693" s="10"/>
      <c r="F693" s="10"/>
      <c r="G693" s="10"/>
      <c r="H693" s="10"/>
      <c r="I693" s="10"/>
      <c r="J693" s="10"/>
    </row>
    <row r="694" s="55" customFormat="true" ht="26.1" hidden="false" customHeight="true" outlineLevel="0" collapsed="false">
      <c r="A694" s="161"/>
      <c r="B694" s="161"/>
      <c r="C694" s="10"/>
      <c r="D694" s="10"/>
      <c r="E694" s="10"/>
      <c r="F694" s="10"/>
      <c r="G694" s="10"/>
      <c r="H694" s="10"/>
      <c r="I694" s="10"/>
      <c r="J694" s="10"/>
    </row>
    <row r="695" s="10" customFormat="true" ht="26.1" hidden="false" customHeight="true" outlineLevel="0" collapsed="false">
      <c r="A695" s="185"/>
      <c r="B695" s="186"/>
      <c r="C695" s="111"/>
      <c r="D695" s="111"/>
      <c r="E695" s="111"/>
      <c r="F695" s="111"/>
      <c r="G695" s="111"/>
      <c r="H695" s="111"/>
      <c r="K695" s="55"/>
      <c r="L695" s="55"/>
      <c r="M695" s="55"/>
      <c r="N695" s="55"/>
      <c r="O695" s="55"/>
      <c r="P695" s="55"/>
      <c r="Q695" s="55"/>
      <c r="R695" s="55"/>
    </row>
    <row r="696" s="10" customFormat="true" ht="30.75" hidden="false" customHeight="true" outlineLevel="0" collapsed="false">
      <c r="A696" s="161"/>
      <c r="B696" s="162"/>
    </row>
    <row r="697" s="55" customFormat="true" ht="26.1" hidden="false" customHeight="true" outlineLevel="0" collapsed="false">
      <c r="A697" s="161"/>
      <c r="B697" s="162"/>
      <c r="C697" s="10"/>
      <c r="D697" s="10"/>
      <c r="E697" s="10"/>
      <c r="F697" s="10"/>
      <c r="G697" s="10"/>
      <c r="H697" s="10"/>
      <c r="I697" s="10"/>
      <c r="J697" s="10"/>
    </row>
    <row r="698" s="10" customFormat="true" ht="26.1" hidden="false" customHeight="true" outlineLevel="0" collapsed="false">
      <c r="A698" s="161"/>
      <c r="B698" s="162"/>
      <c r="K698" s="160"/>
      <c r="L698" s="160"/>
      <c r="M698" s="160"/>
      <c r="N698" s="160"/>
      <c r="O698" s="160"/>
      <c r="P698" s="160"/>
      <c r="Q698" s="160"/>
      <c r="R698" s="160"/>
    </row>
    <row r="699" s="55" customFormat="true" ht="26.1" hidden="false" customHeight="true" outlineLevel="0" collapsed="false">
      <c r="A699" s="161"/>
      <c r="B699" s="162"/>
      <c r="C699" s="10"/>
      <c r="D699" s="10"/>
      <c r="E699" s="10"/>
      <c r="F699" s="10"/>
      <c r="G699" s="10"/>
      <c r="H699" s="10"/>
      <c r="I699" s="10"/>
      <c r="J699" s="10"/>
    </row>
    <row r="700" s="10" customFormat="true" ht="26.1" hidden="false" customHeight="true" outlineLevel="0" collapsed="false">
      <c r="A700" s="161"/>
      <c r="B700" s="161"/>
      <c r="K700" s="55"/>
      <c r="L700" s="55"/>
      <c r="M700" s="55"/>
      <c r="N700" s="55"/>
      <c r="O700" s="55"/>
      <c r="P700" s="55"/>
      <c r="Q700" s="55"/>
      <c r="R700" s="55"/>
    </row>
    <row r="701" s="55" customFormat="true" ht="26.1" hidden="false" customHeight="true" outlineLevel="0" collapsed="false">
      <c r="A701" s="161"/>
      <c r="B701" s="162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</row>
    <row r="702" s="111" customFormat="true" ht="32.25" hidden="false" customHeight="true" outlineLevel="0" collapsed="false">
      <c r="A702" s="161"/>
      <c r="B702" s="161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</row>
    <row r="703" s="55" customFormat="true" ht="26.1" hidden="false" customHeight="true" outlineLevel="0" collapsed="false">
      <c r="A703" s="161"/>
      <c r="B703" s="162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</row>
    <row r="704" s="55" customFormat="true" ht="31.5" hidden="false" customHeight="true" outlineLevel="0" collapsed="false">
      <c r="A704" s="161"/>
      <c r="B704" s="162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</row>
    <row r="705" s="10" customFormat="true" ht="26.1" hidden="false" customHeight="true" outlineLevel="0" collapsed="false">
      <c r="A705" s="161"/>
      <c r="B705" s="161"/>
    </row>
    <row r="706" s="55" customFormat="true" ht="26.1" hidden="false" customHeight="true" outlineLevel="0" collapsed="false">
      <c r="A706" s="161"/>
      <c r="B706" s="161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</row>
    <row r="707" s="55" customFormat="true" ht="26.1" hidden="false" customHeight="true" outlineLevel="0" collapsed="false">
      <c r="A707" s="161"/>
      <c r="B707" s="161"/>
      <c r="C707" s="10"/>
      <c r="D707" s="10"/>
      <c r="E707" s="10"/>
      <c r="F707" s="10"/>
      <c r="G707" s="10"/>
      <c r="H707" s="10"/>
      <c r="I707" s="10"/>
      <c r="J707" s="10"/>
    </row>
    <row r="708" s="10" customFormat="true" ht="26.1" hidden="false" customHeight="true" outlineLevel="0" collapsed="false">
      <c r="A708" s="161"/>
      <c r="B708" s="161"/>
      <c r="K708" s="55"/>
      <c r="L708" s="55"/>
      <c r="M708" s="55"/>
      <c r="N708" s="55"/>
      <c r="O708" s="55"/>
      <c r="P708" s="55"/>
      <c r="Q708" s="55"/>
      <c r="R708" s="55"/>
    </row>
    <row r="709" s="10" customFormat="true" ht="26.1" hidden="false" customHeight="true" outlineLevel="0" collapsed="false">
      <c r="A709" s="161"/>
      <c r="B709" s="161"/>
      <c r="K709" s="55"/>
      <c r="L709" s="55"/>
      <c r="M709" s="55"/>
      <c r="N709" s="55"/>
      <c r="O709" s="55"/>
      <c r="P709" s="55"/>
      <c r="Q709" s="55"/>
      <c r="R709" s="55"/>
    </row>
    <row r="710" s="10" customFormat="true" ht="26.1" hidden="false" customHeight="true" outlineLevel="0" collapsed="false">
      <c r="A710" s="161"/>
      <c r="B710" s="161"/>
      <c r="K710" s="55"/>
      <c r="L710" s="55"/>
      <c r="M710" s="55"/>
      <c r="N710" s="55"/>
      <c r="O710" s="55"/>
      <c r="P710" s="55"/>
      <c r="Q710" s="55"/>
      <c r="R710" s="55"/>
    </row>
    <row r="711" s="55" customFormat="true" ht="26.1" hidden="false" customHeight="true" outlineLevel="0" collapsed="false">
      <c r="A711" s="161"/>
      <c r="B711" s="162"/>
      <c r="C711" s="10"/>
      <c r="D711" s="10"/>
      <c r="E711" s="10"/>
      <c r="F711" s="10"/>
      <c r="G711" s="10"/>
      <c r="H711" s="10"/>
      <c r="I711" s="111"/>
      <c r="J711" s="111"/>
      <c r="K711" s="73"/>
      <c r="L711" s="73"/>
    </row>
    <row r="712" s="10" customFormat="true" ht="26.1" hidden="false" customHeight="true" outlineLevel="0" collapsed="false">
      <c r="A712" s="161"/>
      <c r="B712" s="162"/>
      <c r="I712" s="111"/>
      <c r="J712" s="111"/>
      <c r="K712" s="111"/>
      <c r="L712" s="111"/>
    </row>
    <row r="713" s="58" customFormat="true" ht="26.1" hidden="false" customHeight="true" outlineLevel="0" collapsed="false">
      <c r="A713" s="161"/>
      <c r="B713" s="162"/>
      <c r="C713" s="10"/>
      <c r="D713" s="10"/>
      <c r="E713" s="10"/>
      <c r="F713" s="10"/>
      <c r="G713" s="10"/>
      <c r="H713" s="10"/>
      <c r="I713" s="111"/>
      <c r="J713" s="111"/>
      <c r="K713" s="73"/>
      <c r="L713" s="73"/>
      <c r="M713" s="55"/>
      <c r="N713" s="55"/>
      <c r="O713" s="55"/>
      <c r="P713" s="55"/>
      <c r="Q713" s="55"/>
      <c r="R713" s="55"/>
    </row>
    <row r="714" s="55" customFormat="true" ht="26.1" hidden="false" customHeight="true" outlineLevel="0" collapsed="false">
      <c r="A714" s="161"/>
      <c r="B714" s="162"/>
      <c r="C714" s="10"/>
      <c r="D714" s="10"/>
      <c r="E714" s="10"/>
      <c r="F714" s="10"/>
      <c r="G714" s="10"/>
      <c r="H714" s="10"/>
      <c r="I714" s="111"/>
      <c r="J714" s="111"/>
      <c r="K714" s="73"/>
      <c r="L714" s="73"/>
    </row>
    <row r="715" s="55" customFormat="true" ht="26.1" hidden="false" customHeight="true" outlineLevel="0" collapsed="false">
      <c r="A715" s="185"/>
      <c r="B715" s="186"/>
      <c r="C715" s="111"/>
      <c r="D715" s="111"/>
      <c r="E715" s="111"/>
      <c r="F715" s="111"/>
      <c r="G715" s="111"/>
      <c r="H715" s="111"/>
      <c r="I715" s="10"/>
      <c r="J715" s="10"/>
    </row>
    <row r="716" s="10" customFormat="true" ht="26.1" hidden="false" customHeight="true" outlineLevel="0" collapsed="false">
      <c r="A716" s="185"/>
      <c r="B716" s="185"/>
      <c r="C716" s="111"/>
      <c r="D716" s="111"/>
      <c r="E716" s="111"/>
      <c r="F716" s="111"/>
      <c r="G716" s="111"/>
      <c r="H716" s="111"/>
    </row>
    <row r="717" s="10" customFormat="true" ht="31.5" hidden="false" customHeight="true" outlineLevel="0" collapsed="false">
      <c r="A717" s="185"/>
      <c r="B717" s="186"/>
      <c r="C717" s="111"/>
      <c r="D717" s="111"/>
      <c r="E717" s="111"/>
      <c r="F717" s="111"/>
      <c r="G717" s="111"/>
      <c r="H717" s="111"/>
      <c r="K717" s="55"/>
      <c r="L717" s="55"/>
      <c r="M717" s="55"/>
      <c r="N717" s="55"/>
      <c r="O717" s="55"/>
      <c r="P717" s="55"/>
      <c r="Q717" s="55"/>
      <c r="R717" s="55"/>
    </row>
    <row r="718" s="10" customFormat="true" ht="30.75" hidden="false" customHeight="true" outlineLevel="0" collapsed="false">
      <c r="A718" s="185"/>
      <c r="B718" s="186"/>
      <c r="C718" s="111"/>
      <c r="D718" s="111"/>
      <c r="E718" s="111"/>
      <c r="F718" s="111"/>
      <c r="G718" s="111"/>
      <c r="H718" s="111"/>
      <c r="K718" s="55"/>
      <c r="L718" s="55"/>
      <c r="M718" s="55"/>
      <c r="N718" s="55"/>
      <c r="O718" s="55"/>
      <c r="P718" s="55"/>
      <c r="Q718" s="55"/>
      <c r="R718" s="55"/>
    </row>
    <row r="719" s="55" customFormat="true" ht="30.75" hidden="false" customHeight="true" outlineLevel="0" collapsed="false">
      <c r="A719" s="161"/>
      <c r="B719" s="162"/>
      <c r="C719" s="10"/>
      <c r="D719" s="10"/>
      <c r="E719" s="10"/>
      <c r="F719" s="10"/>
      <c r="G719" s="10"/>
      <c r="H719" s="10"/>
      <c r="I719" s="10"/>
      <c r="J719" s="10"/>
    </row>
    <row r="720" s="55" customFormat="true" ht="26.1" hidden="false" customHeight="true" outlineLevel="0" collapsed="false">
      <c r="A720" s="161"/>
      <c r="B720" s="161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</row>
    <row r="721" s="55" customFormat="true" ht="26.1" hidden="false" customHeight="true" outlineLevel="0" collapsed="false">
      <c r="A721" s="161"/>
      <c r="B721" s="162"/>
      <c r="C721" s="10"/>
      <c r="D721" s="10"/>
      <c r="E721" s="10"/>
      <c r="F721" s="10"/>
      <c r="G721" s="10"/>
      <c r="H721" s="10"/>
      <c r="I721" s="10"/>
      <c r="J721" s="10"/>
    </row>
    <row r="722" s="55" customFormat="true" ht="26.1" hidden="false" customHeight="true" outlineLevel="0" collapsed="false">
      <c r="A722" s="161"/>
      <c r="B722" s="162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</row>
    <row r="723" s="55" customFormat="true" ht="26.1" hidden="false" customHeight="true" outlineLevel="0" collapsed="false">
      <c r="A723" s="161"/>
      <c r="B723" s="162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</row>
    <row r="724" s="10" customFormat="true" ht="26.1" hidden="false" customHeight="true" outlineLevel="0" collapsed="false">
      <c r="A724" s="161"/>
      <c r="B724" s="161"/>
    </row>
    <row r="725" s="55" customFormat="true" ht="26.1" hidden="false" customHeight="true" outlineLevel="0" collapsed="false">
      <c r="A725" s="161"/>
      <c r="B725" s="162"/>
      <c r="C725" s="10"/>
      <c r="D725" s="10"/>
      <c r="E725" s="10"/>
      <c r="F725" s="10"/>
      <c r="G725" s="10"/>
      <c r="H725" s="10"/>
      <c r="I725" s="10"/>
      <c r="J725" s="10"/>
    </row>
    <row r="726" s="10" customFormat="true" ht="26.1" hidden="false" customHeight="true" outlineLevel="0" collapsed="false">
      <c r="A726" s="212"/>
      <c r="B726" s="212"/>
      <c r="I726" s="213"/>
      <c r="J726" s="213"/>
      <c r="K726" s="213"/>
      <c r="L726" s="213"/>
      <c r="M726" s="213"/>
      <c r="N726" s="213"/>
    </row>
    <row r="727" s="111" customFormat="true" ht="26.1" hidden="false" customHeight="true" outlineLevel="0" collapsed="false">
      <c r="A727" s="161"/>
      <c r="B727" s="161"/>
      <c r="C727" s="10"/>
      <c r="D727" s="10"/>
      <c r="E727" s="10"/>
      <c r="F727" s="10"/>
      <c r="G727" s="10"/>
      <c r="H727" s="10"/>
      <c r="I727" s="214"/>
      <c r="J727" s="214"/>
      <c r="K727" s="215"/>
      <c r="L727" s="215"/>
      <c r="M727" s="215"/>
      <c r="N727" s="215"/>
      <c r="O727" s="55"/>
      <c r="P727" s="55"/>
      <c r="Q727" s="55"/>
      <c r="R727" s="55"/>
    </row>
    <row r="728" s="10" customFormat="true" ht="26.1" hidden="false" customHeight="true" outlineLevel="0" collapsed="false">
      <c r="A728" s="161"/>
      <c r="B728" s="161"/>
      <c r="I728" s="173"/>
      <c r="J728" s="173"/>
      <c r="K728" s="216"/>
      <c r="L728" s="216"/>
      <c r="M728" s="174"/>
      <c r="N728" s="174"/>
      <c r="O728" s="55"/>
      <c r="P728" s="55"/>
      <c r="Q728" s="55"/>
      <c r="R728" s="55"/>
    </row>
    <row r="729" s="55" customFormat="true" ht="26.1" hidden="false" customHeight="true" outlineLevel="0" collapsed="false">
      <c r="A729" s="161"/>
      <c r="B729" s="162"/>
      <c r="C729" s="10"/>
      <c r="D729" s="10"/>
      <c r="E729" s="10"/>
      <c r="F729" s="10"/>
      <c r="G729" s="10"/>
      <c r="H729" s="10"/>
      <c r="I729" s="173"/>
      <c r="J729" s="173"/>
      <c r="K729" s="216"/>
      <c r="L729" s="216"/>
      <c r="M729" s="174"/>
      <c r="N729" s="174"/>
    </row>
    <row r="730" s="55" customFormat="true" ht="26.1" hidden="false" customHeight="true" outlineLevel="0" collapsed="false">
      <c r="A730" s="161"/>
      <c r="B730" s="161"/>
      <c r="C730" s="217"/>
      <c r="D730" s="217"/>
      <c r="E730" s="195"/>
      <c r="F730" s="218"/>
      <c r="G730" s="219"/>
      <c r="H730" s="213"/>
      <c r="I730" s="161"/>
      <c r="J730" s="161"/>
      <c r="K730" s="185"/>
      <c r="L730" s="185"/>
      <c r="M730" s="161"/>
      <c r="N730" s="161"/>
      <c r="O730" s="10"/>
      <c r="P730" s="10"/>
      <c r="Q730" s="10"/>
      <c r="R730" s="10"/>
    </row>
    <row r="731" s="55" customFormat="true" ht="43.5" hidden="false" customHeight="true" outlineLevel="0" collapsed="false">
      <c r="A731" s="161"/>
      <c r="B731" s="162"/>
      <c r="C731" s="214"/>
      <c r="D731" s="214"/>
      <c r="E731" s="214"/>
      <c r="F731" s="214"/>
      <c r="G731" s="214"/>
      <c r="H731" s="214"/>
      <c r="I731" s="158"/>
      <c r="J731" s="158"/>
      <c r="K731" s="159"/>
      <c r="L731" s="159"/>
      <c r="M731" s="159"/>
      <c r="N731" s="159"/>
    </row>
    <row r="732" s="55" customFormat="true" ht="31.5" hidden="false" customHeight="true" outlineLevel="0" collapsed="false">
      <c r="A732" s="161"/>
      <c r="B732" s="162"/>
      <c r="C732" s="214"/>
      <c r="D732" s="214"/>
      <c r="E732" s="220"/>
      <c r="F732" s="221"/>
      <c r="G732" s="221"/>
      <c r="H732" s="173"/>
      <c r="I732" s="152"/>
      <c r="J732" s="152"/>
      <c r="K732" s="158"/>
      <c r="L732" s="158"/>
      <c r="M732" s="152"/>
      <c r="N732" s="152"/>
      <c r="O732" s="10"/>
      <c r="P732" s="10"/>
      <c r="Q732" s="10"/>
      <c r="R732" s="10"/>
    </row>
    <row r="733" s="55" customFormat="true" ht="26.1" hidden="false" customHeight="true" outlineLevel="0" collapsed="false">
      <c r="A733" s="161"/>
      <c r="B733" s="162"/>
      <c r="C733" s="214"/>
      <c r="D733" s="214"/>
      <c r="E733" s="220"/>
      <c r="F733" s="221"/>
      <c r="G733" s="221"/>
      <c r="H733" s="173"/>
      <c r="I733" s="152"/>
      <c r="J733" s="152"/>
      <c r="K733" s="159"/>
      <c r="L733" s="159"/>
      <c r="M733" s="153"/>
      <c r="N733" s="153"/>
    </row>
    <row r="734" customFormat="false" ht="26.1" hidden="false" customHeight="true" outlineLevel="0" collapsed="false">
      <c r="A734" s="161"/>
      <c r="B734" s="161"/>
      <c r="C734" s="214"/>
      <c r="D734" s="214"/>
      <c r="E734" s="222"/>
      <c r="F734" s="221"/>
      <c r="G734" s="221"/>
      <c r="H734" s="161"/>
      <c r="I734" s="158"/>
      <c r="J734" s="158"/>
      <c r="K734" s="159"/>
      <c r="L734" s="159"/>
      <c r="M734" s="159"/>
      <c r="N734" s="159"/>
      <c r="O734" s="55"/>
      <c r="P734" s="55"/>
      <c r="Q734" s="55"/>
      <c r="R734" s="55"/>
    </row>
    <row r="735" s="55" customFormat="true" ht="26.1" hidden="false" customHeight="true" outlineLevel="0" collapsed="false">
      <c r="A735" s="161"/>
      <c r="B735" s="162"/>
      <c r="C735" s="211"/>
      <c r="D735" s="211"/>
      <c r="E735" s="223"/>
      <c r="F735" s="221"/>
      <c r="G735" s="221"/>
      <c r="H735" s="158"/>
      <c r="I735" s="152"/>
      <c r="J735" s="152"/>
      <c r="K735" s="159"/>
      <c r="L735" s="159"/>
      <c r="M735" s="153"/>
      <c r="N735" s="153"/>
    </row>
    <row r="736" s="10" customFormat="true" ht="26.1" hidden="false" customHeight="true" outlineLevel="0" collapsed="false">
      <c r="A736" s="161"/>
      <c r="B736" s="161"/>
      <c r="C736" s="211"/>
      <c r="D736" s="211"/>
      <c r="E736" s="223"/>
      <c r="F736" s="221"/>
      <c r="G736" s="221"/>
      <c r="H736" s="152"/>
    </row>
    <row r="737" s="55" customFormat="true" ht="33.75" hidden="false" customHeight="true" outlineLevel="0" collapsed="false">
      <c r="A737" s="161"/>
      <c r="B737" s="162"/>
      <c r="C737" s="214"/>
      <c r="D737" s="214"/>
      <c r="E737" s="220"/>
      <c r="F737" s="224"/>
      <c r="G737" s="224"/>
      <c r="H737" s="152"/>
      <c r="I737" s="10"/>
      <c r="J737" s="10"/>
      <c r="K737" s="10"/>
      <c r="L737" s="10"/>
      <c r="M737" s="10"/>
      <c r="N737" s="10"/>
      <c r="O737" s="10"/>
      <c r="P737" s="10"/>
      <c r="Q737" s="10"/>
      <c r="R737" s="10"/>
    </row>
    <row r="738" s="10" customFormat="true" ht="34.5" hidden="false" customHeight="true" outlineLevel="0" collapsed="false">
      <c r="A738" s="161"/>
      <c r="B738" s="162"/>
      <c r="C738" s="211"/>
      <c r="D738" s="211"/>
      <c r="E738" s="225"/>
      <c r="F738" s="224"/>
      <c r="G738" s="224"/>
      <c r="H738" s="158"/>
    </row>
    <row r="739" s="55" customFormat="true" ht="45" hidden="false" customHeight="true" outlineLevel="0" collapsed="false">
      <c r="A739" s="161"/>
      <c r="B739" s="162"/>
      <c r="C739" s="214"/>
      <c r="D739" s="214"/>
      <c r="E739" s="222"/>
      <c r="F739" s="226"/>
      <c r="G739" s="226"/>
      <c r="H739" s="152"/>
      <c r="I739" s="10"/>
      <c r="J739" s="10"/>
    </row>
    <row r="740" s="111" customFormat="true" ht="26.1" hidden="false" customHeight="true" outlineLevel="0" collapsed="false">
      <c r="A740" s="161"/>
      <c r="B740" s="161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</row>
    <row r="741" s="10" customFormat="true" ht="26.1" hidden="false" customHeight="true" outlineLevel="0" collapsed="false">
      <c r="A741" s="161"/>
      <c r="B741" s="161"/>
      <c r="K741" s="55"/>
      <c r="L741" s="55"/>
      <c r="M741" s="55"/>
      <c r="N741" s="55"/>
      <c r="O741" s="55"/>
      <c r="P741" s="55"/>
      <c r="Q741" s="55"/>
      <c r="R741" s="55"/>
    </row>
    <row r="742" s="10" customFormat="true" ht="26.1" hidden="false" customHeight="true" outlineLevel="0" collapsed="false">
      <c r="A742" s="161"/>
      <c r="B742" s="161"/>
      <c r="K742" s="55"/>
      <c r="L742" s="55"/>
      <c r="M742" s="55"/>
      <c r="N742" s="55"/>
      <c r="O742" s="55"/>
      <c r="P742" s="55"/>
      <c r="Q742" s="55"/>
      <c r="R742" s="55"/>
    </row>
    <row r="743" s="10" customFormat="true" ht="26.1" hidden="false" customHeight="true" outlineLevel="0" collapsed="false">
      <c r="A743" s="161"/>
      <c r="B743" s="162"/>
      <c r="K743" s="55"/>
      <c r="L743" s="55"/>
      <c r="M743" s="55"/>
      <c r="N743" s="55"/>
      <c r="O743" s="55"/>
      <c r="P743" s="55"/>
      <c r="Q743" s="55"/>
      <c r="R743" s="55"/>
    </row>
    <row r="744" s="10" customFormat="true" ht="26.1" hidden="false" customHeight="true" outlineLevel="0" collapsed="false">
      <c r="A744" s="161"/>
      <c r="B744" s="161"/>
      <c r="K744" s="55"/>
      <c r="L744" s="55"/>
      <c r="M744" s="55"/>
      <c r="N744" s="55"/>
      <c r="O744" s="55"/>
      <c r="P744" s="55"/>
      <c r="Q744" s="55"/>
      <c r="R744" s="55"/>
    </row>
    <row r="745" s="10" customFormat="true" ht="26.1" hidden="false" customHeight="true" outlineLevel="0" collapsed="false">
      <c r="A745" s="161"/>
      <c r="B745" s="162"/>
    </row>
    <row r="746" s="55" customFormat="true" ht="26.1" hidden="false" customHeight="true" outlineLevel="0" collapsed="false">
      <c r="A746" s="161"/>
      <c r="B746" s="162"/>
      <c r="C746" s="10"/>
      <c r="D746" s="10"/>
      <c r="E746" s="10"/>
      <c r="F746" s="10"/>
      <c r="G746" s="10"/>
      <c r="H746" s="10"/>
      <c r="I746" s="10"/>
      <c r="J746" s="10"/>
    </row>
    <row r="747" s="10" customFormat="true" ht="26.1" hidden="false" customHeight="true" outlineLevel="0" collapsed="false">
      <c r="A747" s="161"/>
      <c r="B747" s="162"/>
    </row>
    <row r="748" s="10" customFormat="true" ht="26.1" hidden="false" customHeight="true" outlineLevel="0" collapsed="false">
      <c r="A748" s="161"/>
      <c r="B748" s="162"/>
    </row>
    <row r="749" s="55" customFormat="true" ht="26.1" hidden="false" customHeight="true" outlineLevel="0" collapsed="false">
      <c r="A749" s="152"/>
      <c r="B749" s="152"/>
      <c r="C749" s="10"/>
      <c r="D749" s="10"/>
      <c r="E749" s="10"/>
      <c r="F749" s="10"/>
      <c r="G749" s="10"/>
      <c r="H749" s="10"/>
      <c r="I749" s="10"/>
      <c r="J749" s="10"/>
    </row>
    <row r="750" s="55" customFormat="true" ht="26.1" hidden="false" customHeight="true" outlineLevel="0" collapsed="false">
      <c r="A750" s="152"/>
      <c r="B750" s="153"/>
      <c r="C750" s="10"/>
      <c r="D750" s="10"/>
      <c r="E750" s="10"/>
      <c r="F750" s="10"/>
      <c r="G750" s="10"/>
      <c r="H750" s="10"/>
      <c r="I750" s="10"/>
      <c r="J750" s="10"/>
      <c r="K750" s="227"/>
      <c r="L750" s="227"/>
      <c r="M750" s="227"/>
      <c r="N750" s="197"/>
      <c r="O750" s="196"/>
      <c r="P750" s="196"/>
      <c r="Q750" s="196"/>
      <c r="R750" s="207"/>
    </row>
    <row r="751" s="73" customFormat="true" ht="26.1" hidden="false" customHeight="true" outlineLevel="0" collapsed="false">
      <c r="A751" s="183"/>
      <c r="B751" s="183"/>
      <c r="C751" s="10"/>
      <c r="D751" s="10"/>
      <c r="E751" s="10"/>
      <c r="F751" s="10"/>
      <c r="G751" s="10"/>
      <c r="H751" s="10"/>
      <c r="I751" s="10"/>
      <c r="J751" s="10"/>
      <c r="K751" s="228"/>
      <c r="L751" s="229"/>
      <c r="M751" s="229"/>
      <c r="N751" s="199"/>
      <c r="O751" s="199"/>
      <c r="P751" s="199"/>
      <c r="Q751" s="199"/>
      <c r="R751" s="199"/>
    </row>
    <row r="752" s="55" customFormat="true" ht="26.1" hidden="false" customHeight="true" outlineLevel="0" collapsed="false">
      <c r="A752" s="183"/>
      <c r="B752" s="183"/>
      <c r="C752" s="10"/>
      <c r="D752" s="10"/>
      <c r="E752" s="10"/>
      <c r="F752" s="10"/>
      <c r="G752" s="10"/>
      <c r="H752" s="10"/>
      <c r="I752" s="10"/>
      <c r="J752" s="10"/>
      <c r="K752" s="228"/>
      <c r="L752" s="229"/>
      <c r="M752" s="229"/>
      <c r="N752" s="199"/>
      <c r="O752" s="199"/>
      <c r="P752" s="208"/>
      <c r="Q752" s="208"/>
      <c r="R752" s="209"/>
    </row>
    <row r="753" s="10" customFormat="true" ht="38.25" hidden="false" customHeight="true" outlineLevel="0" collapsed="false">
      <c r="A753" s="187"/>
      <c r="B753" s="188"/>
      <c r="K753" s="228"/>
      <c r="L753" s="229"/>
      <c r="M753" s="229"/>
      <c r="N753" s="199"/>
      <c r="O753" s="199"/>
      <c r="P753" s="208"/>
      <c r="Q753" s="208"/>
      <c r="R753" s="209"/>
    </row>
    <row r="754" s="55" customFormat="true" ht="26.1" hidden="false" customHeight="true" outlineLevel="0" collapsed="false">
      <c r="A754" s="187"/>
      <c r="B754" s="188"/>
      <c r="C754" s="10"/>
      <c r="D754" s="10"/>
      <c r="E754" s="10"/>
      <c r="F754" s="10"/>
      <c r="G754" s="10"/>
      <c r="H754" s="10"/>
      <c r="I754" s="10"/>
      <c r="J754" s="10"/>
      <c r="K754" s="228"/>
      <c r="L754" s="229"/>
      <c r="M754" s="229"/>
      <c r="N754" s="199"/>
      <c r="O754" s="199"/>
      <c r="P754" s="208"/>
      <c r="Q754" s="208"/>
      <c r="R754" s="209"/>
    </row>
    <row r="755" s="55" customFormat="true" ht="33.75" hidden="false" customHeight="true" outlineLevel="0" collapsed="false">
      <c r="A755" s="161"/>
      <c r="B755" s="162"/>
      <c r="C755" s="10"/>
      <c r="D755" s="10"/>
      <c r="E755" s="10"/>
      <c r="F755" s="10"/>
      <c r="G755" s="10"/>
      <c r="H755" s="10"/>
      <c r="I755" s="10"/>
      <c r="J755" s="10"/>
      <c r="K755" s="225"/>
      <c r="L755" s="221"/>
      <c r="M755" s="221"/>
      <c r="N755" s="200"/>
      <c r="O755" s="200"/>
      <c r="P755" s="210"/>
      <c r="Q755" s="210"/>
      <c r="R755" s="211"/>
    </row>
    <row r="756" s="10" customFormat="true" ht="26.1" hidden="false" customHeight="true" outlineLevel="0" collapsed="false">
      <c r="A756" s="161"/>
      <c r="B756" s="162"/>
      <c r="K756" s="228"/>
      <c r="L756" s="229"/>
      <c r="M756" s="229"/>
      <c r="N756" s="199"/>
      <c r="O756" s="199"/>
      <c r="P756" s="208"/>
      <c r="Q756" s="208"/>
      <c r="R756" s="209"/>
    </row>
    <row r="757" s="55" customFormat="true" ht="26.1" hidden="false" customHeight="true" outlineLevel="0" collapsed="false">
      <c r="A757" s="161"/>
      <c r="B757" s="162"/>
      <c r="C757" s="10"/>
      <c r="D757" s="10"/>
      <c r="E757" s="10"/>
      <c r="F757" s="10"/>
      <c r="G757" s="10"/>
      <c r="H757" s="10"/>
      <c r="I757" s="10"/>
      <c r="J757" s="10"/>
      <c r="K757" s="225"/>
      <c r="L757" s="221"/>
      <c r="M757" s="221"/>
      <c r="N757" s="200"/>
      <c r="O757" s="200"/>
      <c r="P757" s="200"/>
      <c r="Q757" s="200"/>
      <c r="R757" s="200"/>
    </row>
    <row r="758" s="55" customFormat="true" ht="26.1" hidden="false" customHeight="true" outlineLevel="0" collapsed="false">
      <c r="A758" s="161"/>
      <c r="B758" s="162"/>
      <c r="C758" s="10"/>
      <c r="D758" s="10"/>
      <c r="E758" s="10"/>
      <c r="F758" s="10"/>
      <c r="G758" s="10"/>
      <c r="H758" s="10"/>
      <c r="I758" s="10"/>
      <c r="J758" s="10"/>
      <c r="K758" s="228"/>
      <c r="L758" s="229"/>
      <c r="M758" s="229"/>
      <c r="N758" s="199"/>
      <c r="O758" s="199"/>
      <c r="P758" s="199"/>
      <c r="Q758" s="199"/>
      <c r="R758" s="199"/>
    </row>
    <row r="759" s="55" customFormat="true" ht="26.1" hidden="false" customHeight="true" outlineLevel="0" collapsed="false">
      <c r="A759" s="161"/>
      <c r="B759" s="161"/>
      <c r="C759" s="10"/>
      <c r="D759" s="10"/>
      <c r="E759" s="10"/>
      <c r="F759" s="10"/>
      <c r="G759" s="10"/>
      <c r="H759" s="10"/>
      <c r="I759" s="10"/>
      <c r="J759" s="10"/>
    </row>
    <row r="760" s="55" customFormat="true" ht="26.1" hidden="false" customHeight="true" outlineLevel="0" collapsed="false">
      <c r="A760" s="161"/>
      <c r="B760" s="162"/>
      <c r="C760" s="10"/>
      <c r="D760" s="10"/>
      <c r="E760" s="10"/>
      <c r="F760" s="10"/>
      <c r="G760" s="10"/>
      <c r="H760" s="10"/>
      <c r="I760" s="10"/>
      <c r="J760" s="10"/>
      <c r="K760" s="73"/>
      <c r="L760" s="73"/>
      <c r="M760" s="73"/>
      <c r="N760" s="73"/>
      <c r="O760" s="73"/>
      <c r="P760" s="73"/>
      <c r="Q760" s="73"/>
      <c r="R760" s="73"/>
    </row>
    <row r="761" s="55" customFormat="true" ht="26.1" hidden="false" customHeight="true" outlineLevel="0" collapsed="false">
      <c r="A761" s="161"/>
      <c r="B761" s="161"/>
      <c r="C761" s="10"/>
      <c r="D761" s="10"/>
      <c r="E761" s="10"/>
      <c r="F761" s="10"/>
      <c r="G761" s="10"/>
      <c r="H761" s="10"/>
      <c r="I761" s="10"/>
      <c r="J761" s="10"/>
    </row>
    <row r="762" s="10" customFormat="true" ht="26.1" hidden="false" customHeight="true" outlineLevel="0" collapsed="false">
      <c r="A762" s="161"/>
      <c r="B762" s="162"/>
      <c r="K762" s="8" t="e">
        <f aca="false">#REF!</f>
        <v>#REF!</v>
      </c>
    </row>
    <row r="763" s="10" customFormat="true" ht="30.75" hidden="false" customHeight="true" outlineLevel="0" collapsed="false">
      <c r="A763" s="230"/>
      <c r="B763" s="231"/>
      <c r="K763" s="55"/>
      <c r="L763" s="55"/>
      <c r="M763" s="55"/>
      <c r="N763" s="55"/>
      <c r="O763" s="55"/>
      <c r="P763" s="55"/>
      <c r="Q763" s="55"/>
      <c r="R763" s="55"/>
    </row>
    <row r="764" s="10" customFormat="true" ht="26.1" hidden="false" customHeight="true" outlineLevel="0" collapsed="false">
      <c r="A764" s="230"/>
      <c r="B764" s="231"/>
    </row>
    <row r="765" s="55" customFormat="true" ht="26.1" hidden="false" customHeight="true" outlineLevel="0" collapsed="false">
      <c r="A765" s="230"/>
      <c r="B765" s="231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</row>
    <row r="766" s="10" customFormat="true" ht="26.1" hidden="false" customHeight="true" outlineLevel="0" collapsed="false">
      <c r="A766" s="230"/>
      <c r="B766" s="230"/>
      <c r="K766" s="55"/>
      <c r="L766" s="55"/>
      <c r="M766" s="55"/>
      <c r="N766" s="55"/>
      <c r="O766" s="55"/>
      <c r="P766" s="55"/>
      <c r="Q766" s="55"/>
      <c r="R766" s="55"/>
    </row>
    <row r="767" s="55" customFormat="true" ht="26.1" hidden="false" customHeight="true" outlineLevel="0" collapsed="false">
      <c r="A767" s="230"/>
      <c r="B767" s="231"/>
      <c r="C767" s="10"/>
      <c r="D767" s="10"/>
      <c r="E767" s="10"/>
      <c r="F767" s="10"/>
      <c r="G767" s="10"/>
      <c r="H767" s="10"/>
      <c r="I767" s="10"/>
      <c r="J767" s="10"/>
    </row>
    <row r="768" s="55" customFormat="true" ht="26.1" hidden="false" customHeight="true" outlineLevel="0" collapsed="false">
      <c r="A768" s="230"/>
      <c r="B768" s="230"/>
      <c r="C768" s="10"/>
      <c r="D768" s="10"/>
      <c r="E768" s="10"/>
      <c r="F768" s="10"/>
      <c r="G768" s="10"/>
      <c r="H768" s="10"/>
      <c r="I768" s="10"/>
      <c r="J768" s="10"/>
    </row>
    <row r="769" s="55" customFormat="true" ht="26.1" hidden="false" customHeight="true" outlineLevel="0" collapsed="false">
      <c r="A769" s="230"/>
      <c r="B769" s="230"/>
      <c r="C769" s="10"/>
      <c r="D769" s="10"/>
      <c r="E769" s="10"/>
      <c r="F769" s="10"/>
      <c r="G769" s="10"/>
      <c r="H769" s="10"/>
      <c r="I769" s="10"/>
      <c r="J769" s="10"/>
    </row>
    <row r="770" s="10" customFormat="true" ht="26.1" hidden="false" customHeight="true" outlineLevel="0" collapsed="false">
      <c r="A770" s="230"/>
      <c r="B770" s="231"/>
    </row>
    <row r="771" s="55" customFormat="true" ht="26.1" hidden="false" customHeight="true" outlineLevel="0" collapsed="false">
      <c r="A771" s="230"/>
      <c r="B771" s="231"/>
      <c r="C771" s="10"/>
      <c r="D771" s="10"/>
      <c r="E771" s="10"/>
      <c r="F771" s="10"/>
      <c r="G771" s="10"/>
      <c r="H771" s="10"/>
      <c r="I771" s="10"/>
      <c r="J771" s="10"/>
    </row>
    <row r="772" s="10" customFormat="true" ht="26.1" hidden="false" customHeight="true" outlineLevel="0" collapsed="false">
      <c r="A772" s="230"/>
      <c r="B772" s="231"/>
      <c r="K772" s="58"/>
      <c r="L772" s="58"/>
      <c r="M772" s="58"/>
      <c r="N772" s="58"/>
      <c r="O772" s="58"/>
      <c r="P772" s="58"/>
      <c r="Q772" s="58"/>
      <c r="R772" s="58"/>
    </row>
    <row r="773" s="55" customFormat="true" ht="31.5" hidden="false" customHeight="true" outlineLevel="0" collapsed="false">
      <c r="A773" s="230"/>
      <c r="B773" s="231"/>
      <c r="C773" s="10"/>
      <c r="D773" s="10"/>
      <c r="E773" s="10"/>
      <c r="F773" s="10"/>
      <c r="G773" s="10"/>
      <c r="H773" s="10"/>
      <c r="I773" s="10"/>
      <c r="J773" s="10"/>
    </row>
    <row r="774" s="55" customFormat="true" ht="26.1" hidden="false" customHeight="true" outlineLevel="0" collapsed="false">
      <c r="A774" s="230"/>
      <c r="B774" s="230"/>
      <c r="C774" s="10"/>
      <c r="D774" s="10"/>
      <c r="E774" s="10"/>
      <c r="F774" s="10"/>
      <c r="G774" s="10"/>
      <c r="H774" s="10"/>
      <c r="I774" s="10"/>
      <c r="J774" s="10"/>
    </row>
    <row r="775" s="10" customFormat="true" ht="26.1" hidden="false" customHeight="true" outlineLevel="0" collapsed="false">
      <c r="A775" s="230"/>
      <c r="B775" s="231"/>
      <c r="K775" s="55"/>
      <c r="L775" s="55"/>
      <c r="M775" s="55"/>
      <c r="N775" s="55"/>
      <c r="O775" s="55"/>
      <c r="P775" s="55"/>
      <c r="Q775" s="55"/>
      <c r="R775" s="55"/>
    </row>
    <row r="776" s="10" customFormat="true" ht="26.1" hidden="false" customHeight="true" outlineLevel="0" collapsed="false">
      <c r="A776" s="232"/>
      <c r="B776" s="233"/>
    </row>
    <row r="777" s="10" customFormat="true" ht="26.1" hidden="false" customHeight="true" outlineLevel="0" collapsed="false">
      <c r="A777" s="230"/>
      <c r="B777" s="231"/>
    </row>
    <row r="778" s="55" customFormat="true" ht="26.1" hidden="false" customHeight="true" outlineLevel="0" collapsed="false">
      <c r="A778" s="230"/>
      <c r="B778" s="231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</row>
    <row r="779" s="10" customFormat="true" ht="26.1" hidden="false" customHeight="true" outlineLevel="0" collapsed="false">
      <c r="A779" s="230"/>
      <c r="B779" s="231"/>
    </row>
    <row r="780" s="55" customFormat="true" ht="26.1" hidden="false" customHeight="true" outlineLevel="0" collapsed="false">
      <c r="A780" s="230"/>
      <c r="B780" s="230"/>
      <c r="C780" s="10"/>
      <c r="D780" s="10"/>
      <c r="E780" s="10"/>
      <c r="F780" s="10"/>
      <c r="G780" s="10"/>
      <c r="H780" s="10"/>
      <c r="I780" s="10"/>
      <c r="J780" s="10"/>
      <c r="K780" s="160"/>
      <c r="L780" s="160"/>
      <c r="M780" s="160"/>
      <c r="N780" s="160"/>
      <c r="O780" s="160"/>
      <c r="P780" s="160"/>
      <c r="Q780" s="160"/>
      <c r="R780" s="160"/>
    </row>
    <row r="781" s="55" customFormat="true" ht="26.1" hidden="false" customHeight="true" outlineLevel="0" collapsed="false">
      <c r="A781" s="230"/>
      <c r="B781" s="23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</row>
    <row r="782" s="10" customFormat="true" ht="26.1" hidden="false" customHeight="true" outlineLevel="0" collapsed="false">
      <c r="A782" s="161"/>
      <c r="B782" s="161"/>
      <c r="K782" s="55"/>
      <c r="L782" s="55"/>
      <c r="M782" s="55"/>
      <c r="N782" s="55"/>
      <c r="O782" s="55"/>
      <c r="P782" s="55"/>
      <c r="Q782" s="55"/>
      <c r="R782" s="55"/>
    </row>
    <row r="783" s="55" customFormat="true" ht="26.1" hidden="false" customHeight="true" outlineLevel="0" collapsed="false">
      <c r="A783" s="161"/>
      <c r="B783" s="161"/>
      <c r="C783" s="10"/>
      <c r="D783" s="10"/>
      <c r="E783" s="10"/>
      <c r="F783" s="10"/>
      <c r="G783" s="10"/>
      <c r="H783" s="10"/>
      <c r="I783" s="10"/>
      <c r="J783" s="10"/>
    </row>
    <row r="784" s="10" customFormat="true" ht="26.1" hidden="false" customHeight="true" outlineLevel="0" collapsed="false">
      <c r="A784" s="161"/>
      <c r="B784" s="161"/>
      <c r="K784" s="55"/>
      <c r="L784" s="55"/>
      <c r="M784" s="55"/>
      <c r="N784" s="55"/>
      <c r="O784" s="55"/>
      <c r="P784" s="55"/>
      <c r="Q784" s="55"/>
      <c r="R784" s="55"/>
    </row>
    <row r="785" s="10" customFormat="true" ht="26.1" hidden="false" customHeight="true" outlineLevel="0" collapsed="false">
      <c r="A785" s="161"/>
      <c r="B785" s="161"/>
      <c r="K785" s="55"/>
      <c r="L785" s="55"/>
      <c r="M785" s="55"/>
      <c r="N785" s="55"/>
      <c r="O785" s="55"/>
      <c r="P785" s="55"/>
      <c r="Q785" s="55"/>
      <c r="R785" s="55"/>
    </row>
    <row r="786" s="55" customFormat="true" ht="26.1" hidden="false" customHeight="true" outlineLevel="0" collapsed="false">
      <c r="A786" s="161"/>
      <c r="B786" s="162"/>
      <c r="C786" s="10"/>
      <c r="D786" s="10"/>
      <c r="E786" s="10"/>
      <c r="F786" s="10"/>
      <c r="G786" s="10"/>
      <c r="H786" s="10"/>
      <c r="I786" s="10"/>
      <c r="J786" s="10"/>
    </row>
    <row r="787" s="10" customFormat="true" ht="26.1" hidden="false" customHeight="true" outlineLevel="0" collapsed="false">
      <c r="A787" s="161"/>
      <c r="B787" s="162"/>
    </row>
    <row r="788" s="55" customFormat="true" ht="26.1" hidden="false" customHeight="true" outlineLevel="0" collapsed="false">
      <c r="A788" s="161"/>
      <c r="B788" s="162"/>
      <c r="C788" s="10"/>
      <c r="D788" s="10"/>
      <c r="E788" s="10"/>
      <c r="F788" s="10"/>
      <c r="G788" s="10"/>
      <c r="H788" s="10"/>
      <c r="I788" s="10"/>
      <c r="J788" s="10"/>
    </row>
    <row r="789" s="55" customFormat="true" ht="26.1" hidden="false" customHeight="true" outlineLevel="0" collapsed="false">
      <c r="A789" s="161"/>
      <c r="B789" s="162"/>
      <c r="C789" s="10"/>
      <c r="D789" s="10"/>
      <c r="E789" s="10"/>
      <c r="F789" s="10"/>
      <c r="G789" s="10"/>
      <c r="H789" s="10"/>
      <c r="I789" s="10"/>
      <c r="J789" s="10"/>
    </row>
    <row r="790" s="10" customFormat="true" ht="26.1" hidden="false" customHeight="true" outlineLevel="0" collapsed="false">
      <c r="A790" s="161"/>
      <c r="B790" s="162"/>
    </row>
    <row r="791" s="55" customFormat="true" ht="26.1" hidden="false" customHeight="true" outlineLevel="0" collapsed="false">
      <c r="A791" s="161"/>
      <c r="B791" s="161"/>
      <c r="C791" s="10"/>
      <c r="D791" s="10"/>
      <c r="E791" s="10"/>
      <c r="F791" s="10"/>
      <c r="G791" s="10"/>
      <c r="H791" s="10"/>
      <c r="I791" s="10"/>
      <c r="J791" s="10"/>
    </row>
    <row r="792" s="73" customFormat="true" ht="26.1" hidden="false" customHeight="true" outlineLevel="0" collapsed="false">
      <c r="A792" s="161"/>
      <c r="B792" s="162"/>
      <c r="C792" s="10"/>
      <c r="D792" s="10"/>
      <c r="E792" s="10"/>
      <c r="F792" s="10"/>
      <c r="G792" s="10"/>
      <c r="H792" s="10"/>
      <c r="I792" s="10"/>
      <c r="J792" s="10"/>
      <c r="K792" s="55"/>
      <c r="L792" s="55"/>
      <c r="M792" s="55"/>
      <c r="N792" s="55"/>
      <c r="O792" s="55"/>
      <c r="P792" s="55"/>
      <c r="Q792" s="55"/>
      <c r="R792" s="55"/>
    </row>
    <row r="793" s="10" customFormat="true" ht="26.1" hidden="false" customHeight="true" outlineLevel="0" collapsed="false">
      <c r="A793" s="161"/>
      <c r="B793" s="162"/>
      <c r="K793" s="55"/>
      <c r="L793" s="55"/>
      <c r="M793" s="55"/>
      <c r="N793" s="55"/>
      <c r="O793" s="55"/>
      <c r="P793" s="55"/>
      <c r="Q793" s="55"/>
      <c r="R793" s="55"/>
    </row>
    <row r="794" s="10" customFormat="true" ht="26.1" hidden="false" customHeight="true" outlineLevel="0" collapsed="false">
      <c r="A794" s="161"/>
      <c r="B794" s="161"/>
      <c r="K794" s="55"/>
      <c r="L794" s="55"/>
      <c r="M794" s="55"/>
      <c r="N794" s="55"/>
      <c r="O794" s="55"/>
      <c r="P794" s="55"/>
      <c r="Q794" s="55"/>
      <c r="R794" s="55"/>
    </row>
    <row r="795" s="55" customFormat="true" ht="26.1" hidden="false" customHeight="true" outlineLevel="0" collapsed="false">
      <c r="A795" s="161"/>
      <c r="B795" s="162"/>
      <c r="C795" s="10"/>
      <c r="D795" s="10"/>
      <c r="E795" s="10"/>
      <c r="F795" s="10"/>
      <c r="G795" s="10"/>
      <c r="H795" s="10"/>
      <c r="I795" s="10"/>
      <c r="J795" s="10"/>
      <c r="K795" s="58"/>
      <c r="L795" s="58"/>
      <c r="M795" s="58"/>
      <c r="N795" s="58"/>
      <c r="O795" s="58"/>
      <c r="P795" s="58"/>
      <c r="Q795" s="58"/>
      <c r="R795" s="58"/>
    </row>
    <row r="796" s="55" customFormat="true" ht="26.1" hidden="false" customHeight="true" outlineLevel="0" collapsed="false">
      <c r="A796" s="161"/>
      <c r="B796" s="162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</row>
    <row r="797" s="10" customFormat="true" ht="26.1" hidden="false" customHeight="true" outlineLevel="0" collapsed="false">
      <c r="A797" s="161"/>
      <c r="B797" s="162"/>
    </row>
    <row r="798" s="10" customFormat="true" ht="26.1" hidden="false" customHeight="true" outlineLevel="0" collapsed="false">
      <c r="A798" s="161"/>
      <c r="B798" s="162"/>
      <c r="K798" s="55"/>
      <c r="L798" s="55"/>
      <c r="M798" s="55"/>
      <c r="N798" s="55"/>
      <c r="O798" s="55"/>
      <c r="P798" s="55"/>
      <c r="Q798" s="55"/>
      <c r="R798" s="55"/>
    </row>
    <row r="799" s="55" customFormat="true" ht="26.1" hidden="false" customHeight="true" outlineLevel="0" collapsed="false">
      <c r="A799" s="161"/>
      <c r="B799" s="162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</row>
    <row r="800" s="55" customFormat="true" ht="26.1" hidden="false" customHeight="true" outlineLevel="0" collapsed="false">
      <c r="A800" s="161"/>
      <c r="B800" s="161"/>
      <c r="C800" s="10"/>
      <c r="D800" s="10"/>
      <c r="E800" s="10"/>
      <c r="F800" s="10"/>
      <c r="G800" s="10"/>
      <c r="H800" s="10"/>
      <c r="I800" s="10"/>
      <c r="J800" s="10"/>
    </row>
    <row r="801" s="55" customFormat="true" ht="32.25" hidden="false" customHeight="true" outlineLevel="0" collapsed="false">
      <c r="A801" s="161"/>
      <c r="B801" s="161"/>
      <c r="C801" s="10"/>
      <c r="D801" s="10"/>
      <c r="E801" s="10"/>
      <c r="F801" s="10"/>
      <c r="G801" s="10"/>
      <c r="H801" s="10"/>
      <c r="I801" s="10"/>
      <c r="J801" s="10"/>
    </row>
    <row r="802" s="73" customFormat="true" ht="26.1" hidden="false" customHeight="true" outlineLevel="0" collapsed="false">
      <c r="A802" s="161"/>
      <c r="B802" s="162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</row>
    <row r="803" s="10" customFormat="true" ht="26.1" hidden="false" customHeight="true" outlineLevel="0" collapsed="false">
      <c r="A803" s="161"/>
      <c r="B803" s="161"/>
    </row>
    <row r="804" s="55" customFormat="true" ht="26.1" hidden="false" customHeight="true" outlineLevel="0" collapsed="false">
      <c r="A804" s="161"/>
      <c r="B804" s="162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</row>
    <row r="805" s="10" customFormat="true" ht="26.1" hidden="false" customHeight="true" outlineLevel="0" collapsed="false">
      <c r="A805" s="161"/>
      <c r="B805" s="162"/>
      <c r="K805" s="73"/>
      <c r="L805" s="73"/>
      <c r="M805" s="73"/>
      <c r="N805" s="73"/>
      <c r="O805" s="73"/>
      <c r="P805" s="73"/>
      <c r="Q805" s="73"/>
      <c r="R805" s="73"/>
    </row>
    <row r="806" s="73" customFormat="true" ht="45" hidden="false" customHeight="true" outlineLevel="0" collapsed="false">
      <c r="A806" s="161"/>
      <c r="B806" s="161"/>
      <c r="C806" s="10"/>
      <c r="D806" s="10"/>
      <c r="E806" s="10"/>
      <c r="F806" s="10"/>
      <c r="G806" s="10"/>
      <c r="H806" s="10"/>
      <c r="I806" s="10"/>
      <c r="J806" s="10"/>
      <c r="K806" s="55"/>
      <c r="L806" s="55"/>
      <c r="M806" s="55"/>
      <c r="N806" s="55"/>
      <c r="O806" s="55"/>
      <c r="P806" s="55"/>
      <c r="Q806" s="55"/>
      <c r="R806" s="55"/>
    </row>
    <row r="807" s="10" customFormat="true" ht="36.75" hidden="false" customHeight="true" outlineLevel="0" collapsed="false">
      <c r="A807" s="161"/>
      <c r="B807" s="161"/>
    </row>
    <row r="808" s="55" customFormat="true" ht="45.75" hidden="false" customHeight="true" outlineLevel="0" collapsed="false">
      <c r="A808" s="161"/>
      <c r="B808" s="161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</row>
    <row r="809" s="10" customFormat="true" ht="26.1" hidden="false" customHeight="true" outlineLevel="0" collapsed="false">
      <c r="A809" s="185"/>
      <c r="B809" s="186"/>
      <c r="K809" s="160"/>
      <c r="L809" s="160"/>
      <c r="M809" s="160"/>
      <c r="N809" s="160"/>
      <c r="O809" s="160"/>
      <c r="P809" s="160"/>
      <c r="Q809" s="160"/>
      <c r="R809" s="160"/>
    </row>
    <row r="810" s="10" customFormat="true" ht="26.1" hidden="false" customHeight="true" outlineLevel="0" collapsed="false">
      <c r="A810" s="161"/>
      <c r="B810" s="162"/>
      <c r="K810" s="55"/>
      <c r="L810" s="55"/>
      <c r="M810" s="55"/>
      <c r="N810" s="55"/>
      <c r="O810" s="55"/>
      <c r="P810" s="55"/>
      <c r="Q810" s="55"/>
      <c r="R810" s="55"/>
    </row>
    <row r="811" s="10" customFormat="true" ht="26.1" hidden="false" customHeight="true" outlineLevel="0" collapsed="false">
      <c r="A811" s="161"/>
      <c r="B811" s="161"/>
      <c r="K811" s="55"/>
      <c r="L811" s="55"/>
      <c r="M811" s="55"/>
      <c r="N811" s="55"/>
      <c r="O811" s="55"/>
      <c r="P811" s="55"/>
      <c r="Q811" s="55"/>
      <c r="R811" s="55"/>
    </row>
    <row r="812" s="10" customFormat="true" ht="26.1" hidden="false" customHeight="true" outlineLevel="0" collapsed="false">
      <c r="A812" s="161"/>
      <c r="B812" s="161"/>
    </row>
    <row r="813" s="10" customFormat="true" ht="26.1" hidden="false" customHeight="true" outlineLevel="0" collapsed="false">
      <c r="A813" s="161"/>
      <c r="B813" s="161"/>
      <c r="K813" s="55"/>
      <c r="L813" s="55"/>
      <c r="M813" s="55"/>
      <c r="N813" s="55"/>
      <c r="O813" s="55"/>
      <c r="P813" s="55"/>
      <c r="Q813" s="55"/>
      <c r="R813" s="55"/>
    </row>
    <row r="814" s="10" customFormat="true" ht="26.1" hidden="false" customHeight="true" outlineLevel="0" collapsed="false">
      <c r="A814" s="161"/>
      <c r="B814" s="162"/>
    </row>
    <row r="815" s="55" customFormat="true" ht="26.1" hidden="false" customHeight="true" outlineLevel="0" collapsed="false">
      <c r="A815" s="161"/>
      <c r="B815" s="162"/>
      <c r="C815" s="10"/>
      <c r="D815" s="10"/>
      <c r="E815" s="10"/>
      <c r="F815" s="10"/>
      <c r="G815" s="10"/>
      <c r="H815" s="10"/>
      <c r="I815" s="10"/>
      <c r="J815" s="10"/>
    </row>
    <row r="816" s="10" customFormat="true" ht="26.1" hidden="false" customHeight="true" outlineLevel="0" collapsed="false">
      <c r="A816" s="161"/>
      <c r="B816" s="161"/>
      <c r="K816" s="55"/>
      <c r="L816" s="55"/>
      <c r="M816" s="55"/>
      <c r="N816" s="55"/>
      <c r="O816" s="55"/>
      <c r="P816" s="55"/>
      <c r="Q816" s="55"/>
      <c r="R816" s="55"/>
    </row>
    <row r="817" s="55" customFormat="true" ht="26.1" hidden="false" customHeight="true" outlineLevel="0" collapsed="false">
      <c r="A817" s="212"/>
      <c r="B817" s="234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</row>
    <row r="818" s="55" customFormat="true" ht="26.1" hidden="false" customHeight="true" outlineLevel="0" collapsed="false">
      <c r="A818" s="161"/>
      <c r="B818" s="161"/>
      <c r="C818" s="10"/>
      <c r="D818" s="10"/>
      <c r="E818" s="10"/>
      <c r="F818" s="10"/>
      <c r="G818" s="10"/>
      <c r="H818" s="10"/>
      <c r="I818" s="10"/>
      <c r="J818" s="10"/>
    </row>
    <row r="819" s="55" customFormat="true" ht="26.1" hidden="false" customHeight="true" outlineLevel="0" collapsed="false">
      <c r="A819" s="161"/>
      <c r="B819" s="162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</row>
    <row r="820" s="55" customFormat="true" ht="26.1" hidden="false" customHeight="true" outlineLevel="0" collapsed="false">
      <c r="A820" s="161"/>
      <c r="B820" s="162"/>
      <c r="C820" s="10"/>
      <c r="D820" s="10"/>
      <c r="E820" s="10"/>
      <c r="F820" s="10"/>
      <c r="G820" s="10"/>
      <c r="H820" s="10"/>
      <c r="I820" s="10"/>
      <c r="J820" s="10"/>
    </row>
    <row r="821" s="10" customFormat="true" ht="26.1" hidden="false" customHeight="true" outlineLevel="0" collapsed="false">
      <c r="A821" s="161"/>
      <c r="B821" s="161"/>
      <c r="K821" s="55"/>
      <c r="L821" s="55"/>
      <c r="M821" s="55"/>
      <c r="N821" s="55"/>
      <c r="O821" s="55"/>
      <c r="P821" s="55"/>
      <c r="Q821" s="55"/>
      <c r="R821" s="55"/>
    </row>
    <row r="822" s="55" customFormat="true" ht="26.1" hidden="false" customHeight="true" outlineLevel="0" collapsed="false">
      <c r="A822" s="161"/>
      <c r="B822" s="162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</row>
    <row r="823" s="55" customFormat="true" ht="26.1" hidden="false" customHeight="true" outlineLevel="0" collapsed="false">
      <c r="A823" s="161"/>
      <c r="B823" s="161"/>
      <c r="C823" s="10"/>
      <c r="D823" s="10"/>
      <c r="E823" s="10"/>
      <c r="F823" s="10"/>
      <c r="G823" s="10"/>
      <c r="H823" s="10"/>
      <c r="I823" s="10"/>
      <c r="J823" s="10"/>
    </row>
    <row r="824" s="10" customFormat="true" ht="26.1" hidden="false" customHeight="true" outlineLevel="0" collapsed="false">
      <c r="A824" s="161"/>
      <c r="B824" s="162"/>
    </row>
    <row r="825" s="55" customFormat="true" ht="26.1" hidden="false" customHeight="true" outlineLevel="0" collapsed="false">
      <c r="A825" s="161"/>
      <c r="B825" s="162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</row>
    <row r="826" s="55" customFormat="true" ht="26.1" hidden="false" customHeight="true" outlineLevel="0" collapsed="false">
      <c r="A826" s="161"/>
      <c r="B826" s="161"/>
      <c r="C826" s="10"/>
      <c r="D826" s="10"/>
      <c r="E826" s="10"/>
      <c r="F826" s="10"/>
      <c r="G826" s="10"/>
      <c r="H826" s="10"/>
      <c r="I826" s="10"/>
      <c r="J826" s="10"/>
    </row>
    <row r="827" s="55" customFormat="true" ht="26.1" hidden="false" customHeight="true" outlineLevel="0" collapsed="false">
      <c r="A827" s="161"/>
      <c r="B827" s="162"/>
      <c r="C827" s="10"/>
      <c r="D827" s="10"/>
      <c r="E827" s="10"/>
      <c r="F827" s="10"/>
      <c r="G827" s="10"/>
      <c r="H827" s="10"/>
      <c r="I827" s="10"/>
      <c r="J827" s="10"/>
    </row>
    <row r="828" s="55" customFormat="true" ht="26.1" hidden="false" customHeight="true" outlineLevel="0" collapsed="false">
      <c r="A828" s="161"/>
      <c r="B828" s="161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</row>
    <row r="829" s="55" customFormat="true" ht="26.1" hidden="false" customHeight="true" outlineLevel="0" collapsed="false">
      <c r="A829" s="161"/>
      <c r="B829" s="161"/>
      <c r="C829" s="10"/>
      <c r="D829" s="10"/>
      <c r="E829" s="10"/>
      <c r="F829" s="10"/>
      <c r="G829" s="10"/>
      <c r="H829" s="10"/>
      <c r="I829" s="10"/>
      <c r="J829" s="10"/>
    </row>
    <row r="830" s="10" customFormat="true" ht="26.1" hidden="false" customHeight="true" outlineLevel="0" collapsed="false">
      <c r="A830" s="161"/>
      <c r="B830" s="162"/>
      <c r="K830" s="55"/>
      <c r="L830" s="55"/>
      <c r="M830" s="55"/>
      <c r="N830" s="55"/>
      <c r="O830" s="55"/>
      <c r="P830" s="55"/>
      <c r="Q830" s="55"/>
      <c r="R830" s="55"/>
    </row>
    <row r="831" s="10" customFormat="true" ht="26.1" hidden="false" customHeight="true" outlineLevel="0" collapsed="false">
      <c r="A831" s="161"/>
      <c r="B831" s="162"/>
      <c r="K831" s="55"/>
      <c r="L831" s="55"/>
      <c r="M831" s="55"/>
      <c r="N831" s="55"/>
      <c r="O831" s="55"/>
      <c r="P831" s="55"/>
      <c r="Q831" s="55"/>
      <c r="R831" s="55"/>
    </row>
    <row r="832" s="55" customFormat="true" ht="26.1" hidden="false" customHeight="true" outlineLevel="0" collapsed="false">
      <c r="A832" s="161"/>
      <c r="B832" s="161"/>
      <c r="C832" s="10"/>
      <c r="D832" s="10"/>
      <c r="E832" s="10"/>
      <c r="F832" s="10"/>
      <c r="G832" s="10"/>
      <c r="H832" s="10"/>
      <c r="I832" s="111"/>
      <c r="J832" s="111"/>
      <c r="K832" s="111"/>
      <c r="L832" s="111"/>
      <c r="M832" s="111"/>
      <c r="N832" s="111"/>
      <c r="O832" s="111"/>
      <c r="P832" s="111"/>
      <c r="Q832" s="111"/>
      <c r="R832" s="111"/>
    </row>
    <row r="833" s="10" customFormat="true" ht="26.1" hidden="false" customHeight="true" outlineLevel="0" collapsed="false">
      <c r="A833" s="161"/>
      <c r="B833" s="162"/>
      <c r="K833" s="55"/>
      <c r="L833" s="55"/>
      <c r="M833" s="55"/>
      <c r="N833" s="55"/>
      <c r="O833" s="55"/>
      <c r="P833" s="55"/>
      <c r="Q833" s="55"/>
      <c r="R833" s="55"/>
    </row>
    <row r="834" s="55" customFormat="true" ht="26.1" hidden="false" customHeight="true" outlineLevel="0" collapsed="false">
      <c r="A834" s="161"/>
      <c r="B834" s="162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</row>
    <row r="835" s="10" customFormat="true" ht="26.1" hidden="false" customHeight="true" outlineLevel="0" collapsed="false">
      <c r="A835" s="161"/>
      <c r="B835" s="162"/>
    </row>
    <row r="836" s="55" customFormat="true" ht="26.1" hidden="false" customHeight="true" outlineLevel="0" collapsed="false">
      <c r="A836" s="185"/>
      <c r="B836" s="185"/>
      <c r="C836" s="111"/>
      <c r="D836" s="111"/>
      <c r="E836" s="111"/>
      <c r="F836" s="111"/>
      <c r="G836" s="111"/>
      <c r="H836" s="111"/>
      <c r="I836" s="10"/>
      <c r="J836" s="10"/>
    </row>
    <row r="837" s="10" customFormat="true" ht="26.1" hidden="false" customHeight="true" outlineLevel="0" collapsed="false">
      <c r="A837" s="161"/>
      <c r="B837" s="162"/>
      <c r="K837" s="55"/>
      <c r="L837" s="55"/>
      <c r="M837" s="55"/>
      <c r="N837" s="55"/>
      <c r="O837" s="55"/>
      <c r="P837" s="55"/>
      <c r="Q837" s="55"/>
      <c r="R837" s="55"/>
    </row>
    <row r="838" s="55" customFormat="true" ht="45.75" hidden="false" customHeight="true" outlineLevel="0" collapsed="false">
      <c r="A838" s="161"/>
      <c r="B838" s="161"/>
      <c r="C838" s="10"/>
      <c r="D838" s="10"/>
      <c r="E838" s="10"/>
      <c r="F838" s="10"/>
      <c r="G838" s="10"/>
      <c r="H838" s="10"/>
      <c r="I838" s="10"/>
      <c r="J838" s="10"/>
    </row>
    <row r="839" s="58" customFormat="true" ht="26.1" hidden="false" customHeight="true" outlineLevel="0" collapsed="false">
      <c r="A839" s="161"/>
      <c r="B839" s="161"/>
      <c r="C839" s="10"/>
      <c r="D839" s="10"/>
      <c r="E839" s="10"/>
      <c r="F839" s="10"/>
      <c r="G839" s="10"/>
      <c r="H839" s="10"/>
      <c r="I839" s="10"/>
      <c r="J839" s="10"/>
      <c r="K839" s="55"/>
      <c r="L839" s="55"/>
      <c r="M839" s="55"/>
      <c r="N839" s="55"/>
      <c r="O839" s="55"/>
      <c r="P839" s="55"/>
      <c r="Q839" s="55"/>
      <c r="R839" s="55"/>
    </row>
    <row r="840" s="10" customFormat="true" ht="26.1" hidden="false" customHeight="true" outlineLevel="0" collapsed="false">
      <c r="A840" s="161"/>
      <c r="B840" s="162"/>
      <c r="K840" s="55"/>
      <c r="L840" s="55"/>
      <c r="M840" s="55"/>
      <c r="N840" s="55"/>
      <c r="O840" s="55"/>
      <c r="P840" s="55"/>
      <c r="Q840" s="55"/>
      <c r="R840" s="55"/>
    </row>
    <row r="841" s="55" customFormat="true" ht="26.1" hidden="false" customHeight="true" outlineLevel="0" collapsed="false">
      <c r="A841" s="152"/>
      <c r="B841" s="153"/>
      <c r="C841" s="10"/>
      <c r="D841" s="10"/>
      <c r="E841" s="10"/>
      <c r="F841" s="10"/>
      <c r="G841" s="10"/>
      <c r="H841" s="10"/>
      <c r="I841" s="10"/>
      <c r="J841" s="10"/>
    </row>
    <row r="842" s="10" customFormat="true" ht="26.1" hidden="false" customHeight="true" outlineLevel="0" collapsed="false">
      <c r="A842" s="152"/>
      <c r="B842" s="153"/>
      <c r="K842" s="55"/>
      <c r="L842" s="55"/>
      <c r="M842" s="55"/>
      <c r="N842" s="55"/>
      <c r="O842" s="55"/>
      <c r="P842" s="55"/>
      <c r="Q842" s="55"/>
      <c r="R842" s="55"/>
    </row>
    <row r="843" s="111" customFormat="true" ht="26.1" hidden="false" customHeight="true" outlineLevel="0" collapsed="false">
      <c r="A843" s="170"/>
      <c r="B843" s="171"/>
      <c r="C843" s="10"/>
      <c r="D843" s="10"/>
      <c r="E843" s="10"/>
      <c r="F843" s="10"/>
      <c r="G843" s="10"/>
      <c r="H843" s="10"/>
      <c r="I843" s="10"/>
      <c r="J843" s="10"/>
      <c r="K843" s="8" t="e">
        <f aca="false">#REF!</f>
        <v>#REF!</v>
      </c>
      <c r="L843" s="10"/>
      <c r="M843" s="10"/>
      <c r="N843" s="10"/>
      <c r="O843" s="10"/>
      <c r="P843" s="10"/>
      <c r="Q843" s="10"/>
      <c r="R843" s="10"/>
    </row>
    <row r="844" s="10" customFormat="true" ht="26.1" hidden="false" customHeight="true" outlineLevel="0" collapsed="false">
      <c r="A844" s="183"/>
      <c r="B844" s="184"/>
      <c r="K844" s="55"/>
      <c r="L844" s="55"/>
      <c r="M844" s="55"/>
      <c r="N844" s="55"/>
      <c r="O844" s="55"/>
      <c r="P844" s="55"/>
      <c r="Q844" s="55"/>
      <c r="R844" s="55"/>
    </row>
    <row r="845" s="55" customFormat="true" ht="26.1" hidden="false" customHeight="true" outlineLevel="0" collapsed="false">
      <c r="A845" s="187"/>
      <c r="B845" s="188"/>
      <c r="C845" s="10"/>
      <c r="D845" s="10"/>
      <c r="E845" s="10"/>
      <c r="F845" s="10"/>
      <c r="G845" s="10"/>
      <c r="H845" s="10"/>
      <c r="I845" s="10"/>
      <c r="J845" s="10"/>
    </row>
    <row r="846" s="10" customFormat="true" ht="26.1" hidden="false" customHeight="true" outlineLevel="0" collapsed="false">
      <c r="A846" s="170"/>
      <c r="B846" s="171"/>
      <c r="K846" s="55"/>
      <c r="L846" s="55"/>
      <c r="M846" s="55"/>
      <c r="N846" s="55"/>
      <c r="O846" s="55"/>
      <c r="P846" s="55"/>
      <c r="Q846" s="55"/>
      <c r="R846" s="55"/>
    </row>
    <row r="847" s="55" customFormat="true" ht="26.1" hidden="false" customHeight="true" outlineLevel="0" collapsed="false">
      <c r="A847" s="161"/>
      <c r="B847" s="161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</row>
    <row r="848" s="55" customFormat="true" ht="26.1" hidden="false" customHeight="true" outlineLevel="0" collapsed="false">
      <c r="A848" s="161"/>
      <c r="B848" s="162"/>
      <c r="C848" s="10"/>
      <c r="D848" s="10"/>
      <c r="E848" s="10"/>
      <c r="F848" s="10"/>
      <c r="G848" s="10"/>
      <c r="H848" s="10"/>
      <c r="I848" s="10"/>
      <c r="J848" s="10"/>
    </row>
    <row r="849" s="55" customFormat="true" ht="26.1" hidden="false" customHeight="true" outlineLevel="0" collapsed="false">
      <c r="A849" s="161"/>
      <c r="B849" s="162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</row>
    <row r="850" s="55" customFormat="true" ht="42.75" hidden="false" customHeight="true" outlineLevel="0" collapsed="false">
      <c r="A850" s="161"/>
      <c r="B850" s="162"/>
      <c r="C850" s="10"/>
      <c r="D850" s="10"/>
      <c r="E850" s="10"/>
      <c r="F850" s="10"/>
      <c r="G850" s="10"/>
      <c r="H850" s="10"/>
      <c r="I850" s="10"/>
      <c r="J850" s="10"/>
    </row>
    <row r="851" s="10" customFormat="true" ht="42.75" hidden="false" customHeight="true" outlineLevel="0" collapsed="false">
      <c r="A851" s="161"/>
      <c r="B851" s="161"/>
      <c r="K851" s="55"/>
      <c r="L851" s="55"/>
      <c r="M851" s="55"/>
      <c r="N851" s="55"/>
      <c r="O851" s="55"/>
      <c r="P851" s="55"/>
      <c r="Q851" s="55"/>
      <c r="R851" s="55"/>
    </row>
    <row r="852" s="58" customFormat="true" ht="26.1" hidden="false" customHeight="true" outlineLevel="0" collapsed="false">
      <c r="A852" s="161"/>
      <c r="B852" s="162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</row>
    <row r="853" s="10" customFormat="true" ht="26.1" hidden="false" customHeight="true" outlineLevel="0" collapsed="false">
      <c r="A853" s="161"/>
      <c r="B853" s="161"/>
    </row>
    <row r="854" s="55" customFormat="true" ht="26.1" hidden="false" customHeight="true" outlineLevel="0" collapsed="false">
      <c r="A854" s="161"/>
      <c r="B854" s="162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</row>
    <row r="855" s="55" customFormat="true" ht="26.1" hidden="false" customHeight="true" outlineLevel="0" collapsed="false">
      <c r="A855" s="161"/>
      <c r="B855" s="162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</row>
    <row r="856" s="55" customFormat="true" ht="42.75" hidden="false" customHeight="true" outlineLevel="0" collapsed="false">
      <c r="A856" s="161"/>
      <c r="B856" s="161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</row>
    <row r="857" s="10" customFormat="true" ht="42.75" hidden="false" customHeight="true" outlineLevel="0" collapsed="false">
      <c r="A857" s="161" t="n">
        <v>1.2375</v>
      </c>
      <c r="B857" s="161"/>
    </row>
    <row r="858" s="55" customFormat="true" ht="26.1" hidden="false" customHeight="true" outlineLevel="0" collapsed="false">
      <c r="A858" s="161"/>
      <c r="B858" s="161"/>
      <c r="C858" s="10"/>
      <c r="D858" s="10"/>
      <c r="E858" s="10"/>
      <c r="F858" s="10"/>
      <c r="G858" s="10"/>
      <c r="H858" s="10"/>
      <c r="I858" s="10"/>
      <c r="J858" s="10"/>
    </row>
    <row r="859" s="55" customFormat="true" ht="26.1" hidden="false" customHeight="true" outlineLevel="0" collapsed="false">
      <c r="A859" s="161"/>
      <c r="B859" s="161"/>
      <c r="C859" s="10"/>
      <c r="D859" s="10"/>
      <c r="E859" s="10"/>
      <c r="F859" s="10"/>
      <c r="G859" s="10"/>
      <c r="H859" s="10"/>
      <c r="I859" s="10"/>
      <c r="J859" s="10"/>
    </row>
    <row r="860" s="55" customFormat="true" ht="26.1" hidden="false" customHeight="true" outlineLevel="0" collapsed="false">
      <c r="A860" s="161"/>
      <c r="B860" s="161"/>
      <c r="C860" s="10"/>
      <c r="D860" s="10"/>
      <c r="E860" s="10"/>
      <c r="F860" s="10"/>
      <c r="G860" s="10"/>
      <c r="H860" s="10"/>
      <c r="I860" s="10"/>
      <c r="J860" s="10"/>
    </row>
    <row r="861" s="10" customFormat="true" ht="26.1" hidden="false" customHeight="true" outlineLevel="0" collapsed="false">
      <c r="A861" s="161"/>
      <c r="B861" s="161"/>
      <c r="K861" s="55"/>
      <c r="L861" s="55"/>
      <c r="M861" s="55"/>
      <c r="N861" s="55"/>
      <c r="O861" s="55"/>
      <c r="P861" s="55"/>
      <c r="Q861" s="55"/>
      <c r="R861" s="55"/>
    </row>
    <row r="862" s="55" customFormat="true" ht="26.1" hidden="false" customHeight="true" outlineLevel="0" collapsed="false">
      <c r="A862" s="161"/>
      <c r="B862" s="162"/>
      <c r="C862" s="10"/>
      <c r="D862" s="10"/>
      <c r="E862" s="10"/>
      <c r="F862" s="10"/>
      <c r="G862" s="10"/>
      <c r="H862" s="10"/>
      <c r="I862" s="10"/>
      <c r="J862" s="10"/>
    </row>
    <row r="863" s="55" customFormat="true" ht="26.1" hidden="false" customHeight="true" outlineLevel="0" collapsed="false">
      <c r="A863" s="161"/>
      <c r="B863" s="162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</row>
    <row r="864" s="55" customFormat="true" ht="31.5" hidden="false" customHeight="true" outlineLevel="0" collapsed="false">
      <c r="A864" s="161"/>
      <c r="B864" s="162"/>
      <c r="C864" s="10"/>
      <c r="D864" s="10"/>
      <c r="E864" s="10"/>
      <c r="F864" s="10"/>
      <c r="G864" s="10"/>
      <c r="H864" s="10"/>
      <c r="I864" s="10"/>
      <c r="J864" s="10"/>
    </row>
    <row r="865" s="10" customFormat="true" ht="30.75" hidden="false" customHeight="true" outlineLevel="0" collapsed="false">
      <c r="A865" s="161"/>
      <c r="B865" s="162"/>
      <c r="K865" s="55"/>
      <c r="L865" s="55"/>
      <c r="M865" s="55"/>
      <c r="N865" s="55"/>
      <c r="O865" s="55"/>
      <c r="P865" s="55"/>
      <c r="Q865" s="55"/>
      <c r="R865" s="55"/>
    </row>
    <row r="866" s="10" customFormat="true" ht="26.1" hidden="false" customHeight="true" outlineLevel="0" collapsed="false">
      <c r="A866" s="161"/>
      <c r="B866" s="162"/>
      <c r="K866" s="55"/>
      <c r="L866" s="55"/>
      <c r="M866" s="55"/>
      <c r="N866" s="55"/>
      <c r="O866" s="55"/>
      <c r="P866" s="55"/>
      <c r="Q866" s="55"/>
      <c r="R866" s="55"/>
    </row>
    <row r="867" s="10" customFormat="true" ht="31.5" hidden="false" customHeight="true" outlineLevel="0" collapsed="false">
      <c r="A867" s="161"/>
      <c r="B867" s="161"/>
    </row>
    <row r="868" s="55" customFormat="true" ht="26.1" hidden="false" customHeight="true" outlineLevel="0" collapsed="false">
      <c r="A868" s="161"/>
      <c r="B868" s="162"/>
      <c r="C868" s="10"/>
      <c r="D868" s="10"/>
      <c r="E868" s="10"/>
      <c r="F868" s="10"/>
      <c r="G868" s="10"/>
      <c r="H868" s="10"/>
      <c r="I868" s="10"/>
      <c r="J868" s="10"/>
    </row>
    <row r="869" s="55" customFormat="true" ht="26.1" hidden="false" customHeight="true" outlineLevel="0" collapsed="false">
      <c r="A869" s="161"/>
      <c r="B869" s="162"/>
      <c r="C869" s="10"/>
      <c r="D869" s="10"/>
      <c r="E869" s="10"/>
      <c r="F869" s="10"/>
      <c r="G869" s="10"/>
      <c r="H869" s="10"/>
      <c r="I869" s="10"/>
      <c r="J869" s="10"/>
    </row>
    <row r="870" s="55" customFormat="true" ht="32.25" hidden="false" customHeight="true" outlineLevel="0" collapsed="false">
      <c r="A870" s="161"/>
      <c r="B870" s="162"/>
      <c r="C870" s="10"/>
      <c r="D870" s="10"/>
      <c r="E870" s="10"/>
      <c r="F870" s="10"/>
      <c r="G870" s="10"/>
      <c r="H870" s="10"/>
      <c r="I870" s="10"/>
      <c r="J870" s="10"/>
    </row>
    <row r="871" s="10" customFormat="true" ht="31.5" hidden="false" customHeight="true" outlineLevel="0" collapsed="false">
      <c r="A871" s="161"/>
      <c r="B871" s="161"/>
      <c r="K871" s="55"/>
      <c r="L871" s="55"/>
      <c r="M871" s="55"/>
      <c r="N871" s="55"/>
      <c r="O871" s="55"/>
      <c r="P871" s="55"/>
      <c r="Q871" s="55"/>
      <c r="R871" s="55"/>
    </row>
    <row r="872" s="10" customFormat="true" ht="26.1" hidden="false" customHeight="true" outlineLevel="0" collapsed="false">
      <c r="A872" s="161"/>
      <c r="B872" s="162"/>
      <c r="K872" s="55"/>
      <c r="L872" s="55"/>
      <c r="M872" s="55"/>
      <c r="N872" s="55"/>
      <c r="O872" s="55"/>
      <c r="P872" s="55"/>
      <c r="Q872" s="55"/>
      <c r="R872" s="55"/>
    </row>
    <row r="873" s="55" customFormat="true" ht="26.1" hidden="false" customHeight="true" outlineLevel="0" collapsed="false">
      <c r="A873" s="161"/>
      <c r="B873" s="162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</row>
    <row r="874" s="55" customFormat="true" ht="26.1" hidden="false" customHeight="true" outlineLevel="0" collapsed="false">
      <c r="A874" s="161"/>
      <c r="B874" s="162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</row>
    <row r="875" s="55" customFormat="true" ht="29.25" hidden="false" customHeight="true" outlineLevel="0" collapsed="false">
      <c r="A875" s="161"/>
      <c r="B875" s="162"/>
      <c r="C875" s="10"/>
      <c r="D875" s="10"/>
      <c r="E875" s="10"/>
      <c r="F875" s="10"/>
      <c r="G875" s="10"/>
      <c r="H875" s="10"/>
      <c r="I875" s="10"/>
      <c r="J875" s="10"/>
    </row>
    <row r="876" s="55" customFormat="true" ht="26.1" hidden="false" customHeight="true" outlineLevel="0" collapsed="false">
      <c r="A876" s="161"/>
      <c r="B876" s="162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</row>
    <row r="877" s="10" customFormat="true" ht="26.1" hidden="false" customHeight="true" outlineLevel="0" collapsed="false">
      <c r="A877" s="161"/>
      <c r="B877" s="161"/>
      <c r="K877" s="55"/>
      <c r="L877" s="55"/>
      <c r="M877" s="55"/>
      <c r="N877" s="55"/>
      <c r="O877" s="55"/>
      <c r="P877" s="55"/>
      <c r="Q877" s="55"/>
      <c r="R877" s="55"/>
    </row>
    <row r="878" s="73" customFormat="true" ht="26.1" hidden="false" customHeight="true" outlineLevel="0" collapsed="false">
      <c r="A878" s="161"/>
      <c r="B878" s="161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</row>
    <row r="879" s="111" customFormat="true" ht="26.1" hidden="false" customHeight="true" outlineLevel="0" collapsed="false">
      <c r="A879" s="161"/>
      <c r="B879" s="162"/>
      <c r="C879" s="10"/>
      <c r="D879" s="10"/>
      <c r="E879" s="10"/>
      <c r="F879" s="10"/>
      <c r="G879" s="10"/>
      <c r="H879" s="10"/>
      <c r="I879" s="10"/>
      <c r="J879" s="10"/>
      <c r="K879" s="55"/>
      <c r="L879" s="55"/>
      <c r="M879" s="55"/>
      <c r="N879" s="55"/>
      <c r="O879" s="55"/>
      <c r="P879" s="55"/>
      <c r="Q879" s="55"/>
      <c r="R879" s="55"/>
    </row>
    <row r="880" s="55" customFormat="true" ht="40.5" hidden="false" customHeight="true" outlineLevel="0" collapsed="false">
      <c r="A880" s="161"/>
      <c r="B880" s="161"/>
      <c r="C880" s="10"/>
      <c r="D880" s="10"/>
      <c r="E880" s="10"/>
      <c r="F880" s="10"/>
      <c r="G880" s="10"/>
      <c r="H880" s="10"/>
      <c r="I880" s="111"/>
      <c r="J880" s="111"/>
      <c r="K880" s="111"/>
      <c r="L880" s="111"/>
      <c r="M880" s="111"/>
      <c r="N880" s="111"/>
      <c r="O880" s="111"/>
      <c r="P880" s="111"/>
      <c r="Q880" s="111"/>
      <c r="R880" s="111"/>
    </row>
    <row r="881" s="55" customFormat="true" ht="43.5" hidden="false" customHeight="true" outlineLevel="0" collapsed="false">
      <c r="A881" s="161"/>
      <c r="B881" s="162"/>
      <c r="C881" s="10"/>
      <c r="D881" s="10"/>
      <c r="E881" s="10"/>
      <c r="F881" s="10"/>
      <c r="G881" s="10"/>
      <c r="H881" s="10"/>
      <c r="I881" s="10"/>
      <c r="J881" s="10"/>
    </row>
    <row r="882" s="10" customFormat="true" ht="26.1" hidden="false" customHeight="true" outlineLevel="0" collapsed="false">
      <c r="A882" s="161"/>
      <c r="B882" s="161"/>
      <c r="K882" s="55"/>
      <c r="L882" s="55"/>
      <c r="M882" s="55"/>
      <c r="N882" s="55"/>
      <c r="O882" s="55"/>
      <c r="P882" s="55"/>
      <c r="Q882" s="55"/>
      <c r="R882" s="55"/>
    </row>
    <row r="883" s="10" customFormat="true" ht="26.1" hidden="false" customHeight="true" outlineLevel="0" collapsed="false">
      <c r="A883" s="161"/>
      <c r="B883" s="162"/>
    </row>
    <row r="884" s="10" customFormat="true" ht="26.1" hidden="false" customHeight="true" outlineLevel="0" collapsed="false">
      <c r="A884" s="185"/>
      <c r="B884" s="185"/>
      <c r="C884" s="111"/>
      <c r="D884" s="111"/>
      <c r="E884" s="111"/>
      <c r="F884" s="111"/>
      <c r="G884" s="111"/>
      <c r="H884" s="111"/>
      <c r="K884" s="55"/>
      <c r="L884" s="55"/>
      <c r="M884" s="55"/>
      <c r="N884" s="55"/>
      <c r="O884" s="55"/>
      <c r="P884" s="55"/>
      <c r="Q884" s="55"/>
      <c r="R884" s="55"/>
    </row>
    <row r="885" s="10" customFormat="true" ht="26.1" hidden="false" customHeight="true" outlineLevel="0" collapsed="false">
      <c r="A885" s="161"/>
      <c r="B885" s="162"/>
      <c r="K885" s="55"/>
      <c r="L885" s="55"/>
      <c r="M885" s="55"/>
      <c r="N885" s="55"/>
      <c r="O885" s="55"/>
      <c r="P885" s="55"/>
      <c r="Q885" s="55"/>
      <c r="R885" s="55"/>
    </row>
    <row r="886" s="10" customFormat="true" ht="26.1" hidden="false" customHeight="true" outlineLevel="0" collapsed="false">
      <c r="A886" s="161"/>
      <c r="B886" s="162"/>
    </row>
    <row r="887" s="10" customFormat="true" ht="26.1" hidden="false" customHeight="true" outlineLevel="0" collapsed="false">
      <c r="A887" s="161"/>
      <c r="B887" s="161"/>
    </row>
    <row r="888" s="55" customFormat="true" ht="26.1" hidden="false" customHeight="true" outlineLevel="0" collapsed="false">
      <c r="A888" s="161"/>
      <c r="B888" s="162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</row>
    <row r="889" s="55" customFormat="true" ht="26.1" hidden="false" customHeight="true" outlineLevel="0" collapsed="false">
      <c r="A889" s="161"/>
      <c r="B889" s="162"/>
      <c r="C889" s="10"/>
      <c r="D889" s="10"/>
      <c r="E889" s="10"/>
      <c r="F889" s="10"/>
      <c r="G889" s="10"/>
      <c r="H889" s="10"/>
      <c r="I889" s="10"/>
      <c r="J889" s="10"/>
    </row>
    <row r="890" s="55" customFormat="true" ht="26.1" hidden="false" customHeight="true" outlineLevel="0" collapsed="false">
      <c r="A890" s="161"/>
      <c r="B890" s="161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</row>
    <row r="891" s="55" customFormat="true" ht="26.1" hidden="false" customHeight="true" outlineLevel="0" collapsed="false">
      <c r="A891" s="161"/>
      <c r="B891" s="161"/>
      <c r="C891" s="10"/>
      <c r="D891" s="10"/>
      <c r="E891" s="10"/>
      <c r="F891" s="10"/>
      <c r="G891" s="10"/>
      <c r="H891" s="10"/>
      <c r="I891" s="10"/>
      <c r="J891" s="10"/>
      <c r="K891" s="58"/>
      <c r="L891" s="58"/>
      <c r="M891" s="58"/>
      <c r="N891" s="58"/>
      <c r="O891" s="58"/>
      <c r="P891" s="58"/>
      <c r="Q891" s="58"/>
      <c r="R891" s="58"/>
    </row>
    <row r="892" s="55" customFormat="true" ht="26.1" hidden="false" customHeight="true" outlineLevel="0" collapsed="false">
      <c r="A892" s="161"/>
      <c r="B892" s="161"/>
      <c r="C892" s="10"/>
      <c r="D892" s="10"/>
      <c r="E892" s="10"/>
      <c r="F892" s="10"/>
      <c r="G892" s="10"/>
      <c r="H892" s="10"/>
      <c r="I892" s="10"/>
      <c r="J892" s="10"/>
    </row>
    <row r="893" s="10" customFormat="true" ht="26.1" hidden="false" customHeight="true" outlineLevel="0" collapsed="false">
      <c r="A893" s="161"/>
      <c r="B893" s="162"/>
      <c r="K893" s="55"/>
      <c r="L893" s="55"/>
      <c r="M893" s="55"/>
      <c r="N893" s="55"/>
      <c r="O893" s="55"/>
      <c r="P893" s="55"/>
      <c r="Q893" s="55"/>
      <c r="R893" s="55"/>
    </row>
    <row r="894" s="55" customFormat="true" ht="26.1" hidden="false" customHeight="true" outlineLevel="0" collapsed="false">
      <c r="A894" s="161"/>
      <c r="B894" s="161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</row>
    <row r="895" s="10" customFormat="true" ht="26.1" hidden="false" customHeight="true" outlineLevel="0" collapsed="false">
      <c r="A895" s="161"/>
      <c r="B895" s="162"/>
    </row>
    <row r="896" s="55" customFormat="true" ht="26.1" hidden="false" customHeight="true" outlineLevel="0" collapsed="false">
      <c r="A896" s="161"/>
      <c r="B896" s="162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</row>
    <row r="897" s="10" customFormat="true" ht="26.1" hidden="false" customHeight="true" outlineLevel="0" collapsed="false">
      <c r="A897" s="161"/>
      <c r="B897" s="162"/>
      <c r="K897" s="55"/>
      <c r="L897" s="55"/>
      <c r="M897" s="55"/>
      <c r="N897" s="55"/>
      <c r="O897" s="55"/>
      <c r="P897" s="55"/>
      <c r="Q897" s="55"/>
      <c r="R897" s="55"/>
    </row>
    <row r="898" s="55" customFormat="true" ht="26.1" hidden="false" customHeight="true" outlineLevel="0" collapsed="false">
      <c r="A898" s="161"/>
      <c r="B898" s="161"/>
      <c r="C898" s="10"/>
      <c r="D898" s="10"/>
      <c r="E898" s="10"/>
      <c r="F898" s="10"/>
      <c r="G898" s="10"/>
      <c r="H898" s="10"/>
      <c r="I898" s="10"/>
      <c r="J898" s="10"/>
    </row>
    <row r="899" s="55" customFormat="true" ht="26.1" hidden="false" customHeight="true" outlineLevel="0" collapsed="false">
      <c r="A899" s="161"/>
      <c r="B899" s="161"/>
      <c r="C899" s="10"/>
      <c r="D899" s="10"/>
      <c r="E899" s="10"/>
      <c r="F899" s="10"/>
      <c r="G899" s="10"/>
      <c r="H899" s="10"/>
      <c r="I899" s="10"/>
      <c r="J899" s="10"/>
    </row>
    <row r="900" s="55" customFormat="true" ht="26.1" hidden="false" customHeight="true" outlineLevel="0" collapsed="false">
      <c r="A900" s="161"/>
      <c r="B900" s="161"/>
      <c r="C900" s="10"/>
      <c r="D900" s="10"/>
      <c r="E900" s="10"/>
      <c r="F900" s="10"/>
      <c r="G900" s="10"/>
      <c r="H900" s="10"/>
      <c r="I900" s="10"/>
      <c r="J900" s="10"/>
    </row>
    <row r="901" s="55" customFormat="true" ht="26.1" hidden="false" customHeight="true" outlineLevel="0" collapsed="false">
      <c r="A901" s="161"/>
      <c r="B901" s="162"/>
      <c r="C901" s="10"/>
      <c r="D901" s="10"/>
      <c r="E901" s="10"/>
      <c r="F901" s="10"/>
      <c r="G901" s="10"/>
      <c r="H901" s="10"/>
      <c r="I901" s="10"/>
      <c r="J901" s="10"/>
    </row>
    <row r="902" s="10" customFormat="true" ht="26.1" hidden="false" customHeight="true" outlineLevel="0" collapsed="false">
      <c r="A902" s="161"/>
      <c r="B902" s="162"/>
    </row>
    <row r="903" s="55" customFormat="true" ht="26.1" hidden="false" customHeight="true" outlineLevel="0" collapsed="false">
      <c r="A903" s="161"/>
      <c r="B903" s="162"/>
      <c r="C903" s="10"/>
      <c r="D903" s="10"/>
      <c r="E903" s="10"/>
      <c r="F903" s="10"/>
      <c r="G903" s="10"/>
      <c r="H903" s="10"/>
      <c r="I903" s="10"/>
      <c r="J903" s="10"/>
    </row>
    <row r="904" s="55" customFormat="true" ht="26.1" hidden="false" customHeight="true" outlineLevel="0" collapsed="false">
      <c r="A904" s="161"/>
      <c r="B904" s="162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</row>
    <row r="905" s="58" customFormat="true" ht="26.1" hidden="false" customHeight="true" outlineLevel="0" collapsed="false">
      <c r="A905" s="161"/>
      <c r="B905" s="162"/>
      <c r="C905" s="10"/>
      <c r="D905" s="10"/>
      <c r="E905" s="10"/>
      <c r="F905" s="10"/>
      <c r="G905" s="10"/>
      <c r="H905" s="10"/>
      <c r="I905" s="111"/>
      <c r="J905" s="111"/>
      <c r="K905" s="10"/>
      <c r="L905" s="10"/>
      <c r="M905" s="10"/>
      <c r="N905" s="10"/>
      <c r="O905" s="10"/>
      <c r="P905" s="10"/>
      <c r="Q905" s="10"/>
      <c r="R905" s="10"/>
    </row>
    <row r="906" s="10" customFormat="true" ht="26.1" hidden="false" customHeight="true" outlineLevel="0" collapsed="false">
      <c r="A906" s="161"/>
      <c r="B906" s="161"/>
    </row>
    <row r="907" s="10" customFormat="true" ht="29.25" hidden="false" customHeight="true" outlineLevel="0" collapsed="false">
      <c r="A907" s="161"/>
      <c r="B907" s="162"/>
      <c r="K907" s="55"/>
      <c r="L907" s="55"/>
      <c r="M907" s="55"/>
      <c r="N907" s="55"/>
      <c r="O907" s="55"/>
      <c r="P907" s="55"/>
      <c r="Q907" s="55"/>
      <c r="R907" s="55"/>
    </row>
    <row r="908" s="55" customFormat="true" ht="26.1" hidden="false" customHeight="true" outlineLevel="0" collapsed="false">
      <c r="A908" s="161"/>
      <c r="B908" s="161"/>
      <c r="C908" s="10"/>
      <c r="D908" s="10"/>
      <c r="E908" s="10"/>
      <c r="F908" s="10"/>
      <c r="G908" s="10"/>
      <c r="H908" s="10"/>
      <c r="I908" s="10"/>
      <c r="J908" s="10"/>
    </row>
    <row r="909" s="10" customFormat="true" ht="26.1" hidden="false" customHeight="true" outlineLevel="0" collapsed="false">
      <c r="A909" s="185"/>
      <c r="B909" s="185"/>
      <c r="C909" s="111"/>
      <c r="D909" s="111"/>
      <c r="E909" s="111"/>
      <c r="F909" s="111"/>
      <c r="G909" s="111"/>
      <c r="H909" s="111"/>
      <c r="K909" s="55"/>
      <c r="L909" s="55"/>
      <c r="M909" s="55"/>
      <c r="N909" s="55"/>
      <c r="O909" s="55"/>
      <c r="P909" s="55"/>
      <c r="Q909" s="55"/>
      <c r="R909" s="55"/>
    </row>
    <row r="910" s="55" customFormat="true" ht="26.1" hidden="false" customHeight="true" outlineLevel="0" collapsed="false">
      <c r="A910" s="161"/>
      <c r="B910" s="161"/>
      <c r="C910" s="10"/>
      <c r="D910" s="10"/>
      <c r="E910" s="10"/>
      <c r="F910" s="10"/>
      <c r="G910" s="10"/>
      <c r="H910" s="10"/>
      <c r="I910" s="10"/>
      <c r="J910" s="10"/>
    </row>
    <row r="911" s="10" customFormat="true" ht="26.1" hidden="false" customHeight="true" outlineLevel="0" collapsed="false">
      <c r="A911" s="161"/>
      <c r="B911" s="162"/>
      <c r="K911" s="55"/>
      <c r="L911" s="55"/>
      <c r="M911" s="55"/>
      <c r="N911" s="55"/>
      <c r="O911" s="55"/>
      <c r="P911" s="55"/>
      <c r="Q911" s="55"/>
      <c r="R911" s="55"/>
    </row>
    <row r="912" s="55" customFormat="true" ht="26.1" hidden="false" customHeight="true" outlineLevel="0" collapsed="false">
      <c r="A912" s="161"/>
      <c r="B912" s="162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</row>
    <row r="913" s="10" customFormat="true" ht="26.1" hidden="false" customHeight="true" outlineLevel="0" collapsed="false">
      <c r="A913" s="161"/>
      <c r="B913" s="162"/>
      <c r="K913" s="55"/>
      <c r="L913" s="55"/>
      <c r="M913" s="55"/>
      <c r="N913" s="55"/>
      <c r="O913" s="55"/>
      <c r="P913" s="55"/>
      <c r="Q913" s="55"/>
      <c r="R913" s="55"/>
    </row>
    <row r="914" s="55" customFormat="true" ht="26.1" hidden="false" customHeight="true" outlineLevel="0" collapsed="false">
      <c r="A914" s="161"/>
      <c r="B914" s="162"/>
      <c r="C914" s="10"/>
      <c r="D914" s="10"/>
      <c r="E914" s="10"/>
      <c r="F914" s="10"/>
      <c r="G914" s="10"/>
      <c r="H914" s="10"/>
      <c r="I914" s="10"/>
      <c r="J914" s="10"/>
      <c r="K914" s="111"/>
      <c r="L914" s="111"/>
      <c r="M914" s="111"/>
      <c r="N914" s="111"/>
      <c r="O914" s="111"/>
      <c r="P914" s="111"/>
      <c r="Q914" s="111"/>
      <c r="R914" s="111"/>
    </row>
    <row r="915" s="55" customFormat="true" ht="32.25" hidden="false" customHeight="true" outlineLevel="0" collapsed="false">
      <c r="A915" s="161"/>
      <c r="B915" s="162"/>
      <c r="C915" s="10"/>
      <c r="D915" s="10"/>
      <c r="E915" s="10"/>
      <c r="F915" s="10"/>
      <c r="G915" s="10"/>
      <c r="H915" s="10"/>
      <c r="I915" s="10"/>
      <c r="J915" s="10"/>
    </row>
    <row r="916" s="10" customFormat="true" ht="26.1" hidden="false" customHeight="true" outlineLevel="0" collapsed="false">
      <c r="A916" s="161"/>
      <c r="B916" s="161"/>
    </row>
    <row r="917" s="55" customFormat="true" ht="26.1" hidden="false" customHeight="true" outlineLevel="0" collapsed="false">
      <c r="A917" s="172"/>
      <c r="B917" s="203"/>
      <c r="C917" s="10"/>
      <c r="D917" s="10"/>
      <c r="E917" s="10"/>
      <c r="F917" s="10"/>
      <c r="G917" s="10"/>
      <c r="H917" s="10"/>
      <c r="I917" s="10"/>
      <c r="J917" s="10"/>
    </row>
    <row r="918" s="10" customFormat="true" ht="26.1" hidden="false" customHeight="true" outlineLevel="0" collapsed="false">
      <c r="A918" s="152"/>
      <c r="B918" s="152"/>
      <c r="I918" s="235"/>
      <c r="J918" s="235"/>
    </row>
    <row r="919" s="55" customFormat="true" ht="26.1" hidden="false" customHeight="true" outlineLevel="0" collapsed="false">
      <c r="A919" s="168"/>
      <c r="B919" s="169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</row>
    <row r="920" s="10" customFormat="true" ht="26.1" hidden="false" customHeight="true" outlineLevel="0" collapsed="false">
      <c r="A920" s="172"/>
      <c r="B920" s="172"/>
    </row>
    <row r="921" s="55" customFormat="true" ht="26.1" hidden="false" customHeight="true" outlineLevel="0" collapsed="false">
      <c r="A921" s="172"/>
      <c r="B921" s="203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</row>
    <row r="922" s="55" customFormat="true" ht="26.1" hidden="false" customHeight="true" outlineLevel="0" collapsed="false">
      <c r="A922" s="236"/>
      <c r="B922" s="236"/>
      <c r="C922" s="235"/>
      <c r="D922" s="235"/>
      <c r="E922" s="235"/>
      <c r="F922" s="235"/>
      <c r="G922" s="235"/>
      <c r="H922" s="235"/>
      <c r="I922" s="10"/>
      <c r="J922" s="10"/>
      <c r="K922" s="10"/>
      <c r="L922" s="10"/>
      <c r="M922" s="10"/>
      <c r="N922" s="10"/>
      <c r="O922" s="10"/>
      <c r="P922" s="10"/>
      <c r="Q922" s="10"/>
      <c r="R922" s="10"/>
    </row>
    <row r="923" s="10" customFormat="true" ht="26.1" hidden="false" customHeight="true" outlineLevel="0" collapsed="false">
      <c r="A923" s="170"/>
      <c r="B923" s="170"/>
    </row>
    <row r="924" s="10" customFormat="true" ht="32.25" hidden="false" customHeight="true" outlineLevel="0" collapsed="false">
      <c r="A924" s="161"/>
      <c r="B924" s="161"/>
      <c r="K924" s="55"/>
      <c r="L924" s="55"/>
      <c r="M924" s="55"/>
      <c r="N924" s="55"/>
      <c r="O924" s="55"/>
      <c r="P924" s="55"/>
      <c r="Q924" s="55"/>
      <c r="R924" s="55"/>
    </row>
    <row r="925" s="10" customFormat="true" ht="32.25" hidden="false" customHeight="true" outlineLevel="0" collapsed="false">
      <c r="A925" s="161"/>
      <c r="B925" s="161"/>
    </row>
    <row r="926" s="55" customFormat="true" ht="32.25" hidden="false" customHeight="true" outlineLevel="0" collapsed="false">
      <c r="A926" s="161"/>
      <c r="B926" s="161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</row>
    <row r="927" s="55" customFormat="true" ht="26.1" hidden="false" customHeight="true" outlineLevel="0" collapsed="false">
      <c r="A927" s="161"/>
      <c r="B927" s="161"/>
      <c r="C927" s="10"/>
      <c r="D927" s="10"/>
      <c r="E927" s="10"/>
      <c r="F927" s="10"/>
      <c r="G927" s="10"/>
      <c r="H927" s="10"/>
      <c r="I927" s="10"/>
      <c r="J927" s="10"/>
      <c r="K927" s="73"/>
      <c r="L927" s="73"/>
      <c r="M927" s="73"/>
      <c r="N927" s="73"/>
      <c r="O927" s="73"/>
      <c r="P927" s="73"/>
      <c r="Q927" s="73"/>
      <c r="R927" s="73"/>
    </row>
    <row r="928" s="55" customFormat="true" ht="26.1" hidden="false" customHeight="true" outlineLevel="0" collapsed="false">
      <c r="A928" s="161"/>
      <c r="B928" s="162"/>
      <c r="C928" s="10"/>
      <c r="D928" s="10"/>
      <c r="E928" s="10"/>
      <c r="F928" s="10"/>
      <c r="G928" s="10"/>
      <c r="H928" s="10"/>
      <c r="I928" s="10"/>
      <c r="J928" s="10"/>
    </row>
    <row r="929" s="55" customFormat="true" ht="26.1" hidden="false" customHeight="true" outlineLevel="0" collapsed="false">
      <c r="A929" s="161"/>
      <c r="B929" s="161"/>
      <c r="C929" s="10"/>
      <c r="D929" s="10"/>
      <c r="E929" s="10"/>
      <c r="F929" s="10"/>
      <c r="G929" s="10"/>
      <c r="H929" s="10"/>
      <c r="I929" s="111"/>
      <c r="J929" s="111"/>
    </row>
    <row r="930" s="10" customFormat="true" ht="26.1" hidden="false" customHeight="true" outlineLevel="0" collapsed="false">
      <c r="A930" s="161"/>
      <c r="B930" s="161"/>
      <c r="K930" s="55"/>
      <c r="L930" s="55"/>
      <c r="M930" s="55"/>
      <c r="N930" s="55"/>
      <c r="O930" s="55"/>
      <c r="P930" s="55"/>
      <c r="Q930" s="55"/>
      <c r="R930" s="55"/>
    </row>
    <row r="931" s="10" customFormat="true" ht="26.1" hidden="false" customHeight="true" outlineLevel="0" collapsed="false">
      <c r="A931" s="161"/>
      <c r="B931" s="162"/>
    </row>
    <row r="932" s="55" customFormat="true" ht="26.1" hidden="false" customHeight="true" outlineLevel="0" collapsed="false">
      <c r="A932" s="161"/>
      <c r="B932" s="162"/>
      <c r="C932" s="10"/>
      <c r="D932" s="10"/>
      <c r="E932" s="10"/>
      <c r="F932" s="10"/>
      <c r="G932" s="10"/>
      <c r="H932" s="10"/>
      <c r="I932" s="10"/>
      <c r="J932" s="10"/>
      <c r="K932" s="165" t="e">
        <f aca="false">#REF!</f>
        <v>#REF!</v>
      </c>
    </row>
    <row r="933" s="10" customFormat="true" ht="26.1" hidden="false" customHeight="true" outlineLevel="0" collapsed="false">
      <c r="A933" s="185"/>
      <c r="B933" s="186"/>
      <c r="C933" s="111"/>
      <c r="D933" s="111"/>
      <c r="E933" s="111"/>
      <c r="F933" s="111"/>
      <c r="G933" s="111"/>
      <c r="H933" s="111"/>
      <c r="K933" s="55"/>
      <c r="L933" s="55"/>
      <c r="M933" s="55"/>
      <c r="N933" s="55"/>
      <c r="O933" s="55"/>
      <c r="P933" s="55"/>
      <c r="Q933" s="55"/>
      <c r="R933" s="55"/>
    </row>
    <row r="934" s="10" customFormat="true" ht="26.1" hidden="false" customHeight="true" outlineLevel="0" collapsed="false">
      <c r="A934" s="161"/>
      <c r="B934" s="162"/>
    </row>
    <row r="935" s="10" customFormat="true" ht="26.1" hidden="false" customHeight="true" outlineLevel="0" collapsed="false">
      <c r="A935" s="161"/>
      <c r="B935" s="161"/>
      <c r="K935" s="55"/>
      <c r="L935" s="55"/>
      <c r="M935" s="55"/>
      <c r="N935" s="55"/>
      <c r="O935" s="55"/>
      <c r="P935" s="55"/>
      <c r="Q935" s="55"/>
      <c r="R935" s="55"/>
    </row>
    <row r="936" s="55" customFormat="true" ht="26.1" hidden="false" customHeight="true" outlineLevel="0" collapsed="false">
      <c r="A936" s="161"/>
      <c r="B936" s="162"/>
      <c r="C936" s="10"/>
      <c r="D936" s="10"/>
      <c r="E936" s="10"/>
      <c r="F936" s="10"/>
      <c r="G936" s="10"/>
      <c r="H936" s="10"/>
      <c r="I936" s="10"/>
      <c r="J936" s="10"/>
    </row>
    <row r="937" s="55" customFormat="true" ht="26.1" hidden="false" customHeight="true" outlineLevel="0" collapsed="false">
      <c r="A937" s="161"/>
      <c r="B937" s="162"/>
      <c r="C937" s="10"/>
      <c r="D937" s="10"/>
      <c r="E937" s="10"/>
      <c r="F937" s="10"/>
      <c r="G937" s="10"/>
      <c r="H937" s="10"/>
      <c r="I937" s="10"/>
      <c r="J937" s="10"/>
    </row>
    <row r="938" s="10" customFormat="true" ht="26.1" hidden="false" customHeight="true" outlineLevel="0" collapsed="false">
      <c r="A938" s="161"/>
      <c r="B938" s="161"/>
      <c r="K938" s="73"/>
      <c r="L938" s="73"/>
      <c r="M938" s="73"/>
      <c r="N938" s="73"/>
      <c r="O938" s="73"/>
      <c r="P938" s="73"/>
      <c r="Q938" s="73"/>
      <c r="R938" s="73"/>
    </row>
    <row r="939" s="55" customFormat="true" ht="26.1" hidden="false" customHeight="true" outlineLevel="0" collapsed="false">
      <c r="A939" s="161"/>
      <c r="B939" s="162"/>
      <c r="C939" s="10"/>
      <c r="D939" s="10"/>
      <c r="E939" s="10"/>
      <c r="F939" s="10"/>
      <c r="G939" s="10"/>
      <c r="H939" s="10"/>
      <c r="I939" s="10"/>
      <c r="J939" s="10"/>
    </row>
    <row r="940" s="55" customFormat="true" ht="26.1" hidden="false" customHeight="true" outlineLevel="0" collapsed="false">
      <c r="A940" s="161"/>
      <c r="B940" s="162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</row>
    <row r="941" s="10" customFormat="true" ht="26.1" hidden="false" customHeight="true" outlineLevel="0" collapsed="false">
      <c r="A941" s="161"/>
      <c r="B941" s="162"/>
    </row>
    <row r="942" s="55" customFormat="true" ht="47.25" hidden="false" customHeight="true" outlineLevel="0" collapsed="false">
      <c r="A942" s="161"/>
      <c r="B942" s="162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</row>
    <row r="943" s="10" customFormat="true" ht="47.25" hidden="false" customHeight="true" outlineLevel="0" collapsed="false">
      <c r="A943" s="161"/>
      <c r="B943" s="162"/>
      <c r="K943" s="55"/>
      <c r="L943" s="55"/>
      <c r="M943" s="55"/>
      <c r="N943" s="55"/>
      <c r="O943" s="55"/>
      <c r="P943" s="55"/>
      <c r="Q943" s="55"/>
      <c r="R943" s="55"/>
    </row>
    <row r="944" s="55" customFormat="true" ht="26.1" hidden="false" customHeight="true" outlineLevel="0" collapsed="false">
      <c r="A944" s="161"/>
      <c r="B944" s="161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</row>
    <row r="945" s="55" customFormat="true" ht="26.1" hidden="false" customHeight="true" outlineLevel="0" collapsed="false">
      <c r="A945" s="161"/>
      <c r="B945" s="161"/>
      <c r="C945" s="10"/>
      <c r="D945" s="10"/>
      <c r="E945" s="10"/>
      <c r="F945" s="10"/>
      <c r="G945" s="10"/>
      <c r="H945" s="10"/>
      <c r="I945" s="10"/>
      <c r="J945" s="10"/>
    </row>
    <row r="946" s="55" customFormat="true" ht="26.1" hidden="false" customHeight="true" outlineLevel="0" collapsed="false">
      <c r="A946" s="161"/>
      <c r="B946" s="161"/>
      <c r="C946" s="10"/>
      <c r="D946" s="10"/>
      <c r="E946" s="10"/>
      <c r="F946" s="10"/>
      <c r="G946" s="10"/>
      <c r="H946" s="10"/>
      <c r="I946" s="10"/>
      <c r="J946" s="10"/>
    </row>
    <row r="947" s="55" customFormat="true" ht="45.75" hidden="false" customHeight="true" outlineLevel="0" collapsed="false">
      <c r="A947" s="161"/>
      <c r="B947" s="162"/>
      <c r="C947" s="10"/>
      <c r="D947" s="10"/>
      <c r="E947" s="10"/>
      <c r="F947" s="10"/>
      <c r="G947" s="10"/>
      <c r="H947" s="10"/>
      <c r="I947" s="10"/>
      <c r="J947" s="10"/>
    </row>
    <row r="948" s="55" customFormat="true" ht="34.5" hidden="false" customHeight="true" outlineLevel="0" collapsed="false">
      <c r="A948" s="161"/>
      <c r="B948" s="161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</row>
    <row r="949" s="55" customFormat="true" ht="26.1" hidden="false" customHeight="true" outlineLevel="0" collapsed="false">
      <c r="A949" s="161"/>
      <c r="B949" s="162"/>
      <c r="C949" s="10"/>
      <c r="D949" s="10"/>
      <c r="E949" s="10"/>
      <c r="F949" s="10"/>
      <c r="G949" s="10"/>
      <c r="H949" s="10"/>
      <c r="I949" s="10"/>
      <c r="J949" s="10"/>
    </row>
    <row r="950" s="10" customFormat="true" ht="26.1" hidden="false" customHeight="true" outlineLevel="0" collapsed="false">
      <c r="A950" s="161"/>
      <c r="B950" s="162"/>
    </row>
    <row r="951" s="58" customFormat="true" ht="26.1" hidden="false" customHeight="true" outlineLevel="0" collapsed="false">
      <c r="A951" s="161"/>
      <c r="B951" s="162"/>
      <c r="C951" s="10"/>
      <c r="D951" s="10"/>
      <c r="E951" s="10"/>
      <c r="F951" s="10"/>
      <c r="G951" s="10"/>
      <c r="H951" s="10"/>
      <c r="I951" s="10"/>
      <c r="J951" s="10"/>
      <c r="K951" s="55"/>
      <c r="L951" s="55"/>
      <c r="M951" s="55"/>
      <c r="N951" s="55"/>
      <c r="O951" s="55"/>
      <c r="P951" s="55"/>
      <c r="Q951" s="55"/>
      <c r="R951" s="55"/>
    </row>
    <row r="952" s="10" customFormat="true" ht="31.5" hidden="false" customHeight="true" outlineLevel="0" collapsed="false">
      <c r="A952" s="161"/>
      <c r="B952" s="161"/>
      <c r="K952" s="55"/>
      <c r="L952" s="55"/>
      <c r="M952" s="55"/>
      <c r="N952" s="55"/>
      <c r="O952" s="55"/>
      <c r="P952" s="55"/>
      <c r="Q952" s="55"/>
      <c r="R952" s="55"/>
    </row>
    <row r="953" s="55" customFormat="true" ht="34.5" hidden="false" customHeight="true" outlineLevel="0" collapsed="false">
      <c r="A953" s="161"/>
      <c r="B953" s="162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</row>
    <row r="954" s="55" customFormat="true" ht="33.75" hidden="false" customHeight="true" outlineLevel="0" collapsed="false">
      <c r="A954" s="161"/>
      <c r="B954" s="161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</row>
    <row r="955" s="10" customFormat="true" ht="32.25" hidden="false" customHeight="true" outlineLevel="0" collapsed="false">
      <c r="A955" s="161"/>
      <c r="B955" s="162"/>
    </row>
    <row r="956" s="10" customFormat="true" ht="37.5" hidden="false" customHeight="true" outlineLevel="0" collapsed="false">
      <c r="A956" s="161"/>
      <c r="B956" s="162"/>
      <c r="K956" s="55"/>
      <c r="L956" s="55"/>
      <c r="M956" s="55"/>
      <c r="N956" s="55"/>
      <c r="O956" s="55"/>
      <c r="P956" s="55"/>
      <c r="Q956" s="55"/>
      <c r="R956" s="55"/>
    </row>
    <row r="957" s="10" customFormat="true" ht="26.25" hidden="false" customHeight="true" outlineLevel="0" collapsed="false">
      <c r="A957" s="161"/>
      <c r="B957" s="161"/>
    </row>
    <row r="958" s="10" customFormat="true" ht="30.75" hidden="false" customHeight="true" outlineLevel="0" collapsed="false">
      <c r="A958" s="161"/>
      <c r="B958" s="161"/>
      <c r="K958" s="55"/>
      <c r="L958" s="55"/>
      <c r="M958" s="55"/>
      <c r="N958" s="55"/>
      <c r="O958" s="55"/>
      <c r="P958" s="55"/>
      <c r="Q958" s="55"/>
      <c r="R958" s="55"/>
    </row>
    <row r="959" s="10" customFormat="true" ht="35.25" hidden="false" customHeight="true" outlineLevel="0" collapsed="false">
      <c r="A959" s="161"/>
      <c r="B959" s="161"/>
      <c r="K959" s="55"/>
      <c r="L959" s="55"/>
      <c r="M959" s="55"/>
      <c r="N959" s="55"/>
      <c r="O959" s="55"/>
      <c r="P959" s="55"/>
      <c r="Q959" s="55"/>
      <c r="R959" s="55"/>
    </row>
    <row r="960" s="10" customFormat="true" ht="24.95" hidden="false" customHeight="true" outlineLevel="0" collapsed="false">
      <c r="A960" s="161"/>
      <c r="B960" s="162"/>
    </row>
    <row r="961" s="10" customFormat="true" ht="24.95" hidden="false" customHeight="true" outlineLevel="0" collapsed="false">
      <c r="A961" s="161"/>
      <c r="B961" s="161"/>
      <c r="K961" s="55"/>
      <c r="L961" s="55"/>
      <c r="M961" s="55"/>
      <c r="N961" s="55"/>
      <c r="O961" s="55"/>
      <c r="P961" s="55"/>
      <c r="Q961" s="55"/>
      <c r="R961" s="55"/>
    </row>
    <row r="962" s="55" customFormat="true" ht="24.95" hidden="false" customHeight="true" outlineLevel="0" collapsed="false">
      <c r="A962" s="161"/>
      <c r="B962" s="162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</row>
    <row r="963" s="10" customFormat="true" ht="24.95" hidden="false" customHeight="true" outlineLevel="0" collapsed="false">
      <c r="A963" s="161"/>
      <c r="B963" s="162"/>
    </row>
    <row r="964" s="10" customFormat="true" ht="24.95" hidden="false" customHeight="true" outlineLevel="0" collapsed="false">
      <c r="A964" s="161"/>
      <c r="B964" s="161"/>
      <c r="K964" s="55"/>
      <c r="L964" s="55"/>
      <c r="M964" s="55"/>
      <c r="N964" s="55"/>
      <c r="O964" s="55"/>
      <c r="P964" s="55"/>
      <c r="Q964" s="55"/>
      <c r="R964" s="55"/>
    </row>
    <row r="965" s="10" customFormat="true" ht="24.95" hidden="false" customHeight="true" outlineLevel="0" collapsed="false">
      <c r="A965" s="161"/>
      <c r="B965" s="162"/>
    </row>
    <row r="966" s="10" customFormat="true" ht="24.95" hidden="false" customHeight="true" outlineLevel="0" collapsed="false">
      <c r="A966" s="161"/>
      <c r="B966" s="161"/>
      <c r="K966" s="55"/>
      <c r="L966" s="55"/>
      <c r="M966" s="55"/>
      <c r="N966" s="55"/>
      <c r="O966" s="55"/>
      <c r="P966" s="55"/>
      <c r="Q966" s="55"/>
      <c r="R966" s="55"/>
    </row>
    <row r="967" s="10" customFormat="true" ht="24.95" hidden="false" customHeight="true" outlineLevel="0" collapsed="false">
      <c r="A967" s="161"/>
      <c r="B967" s="161"/>
      <c r="K967" s="55"/>
      <c r="L967" s="55"/>
      <c r="M967" s="55"/>
      <c r="N967" s="55"/>
      <c r="O967" s="55"/>
      <c r="P967" s="55"/>
      <c r="Q967" s="55"/>
      <c r="R967" s="55"/>
    </row>
    <row r="968" s="160" customFormat="true" ht="24.95" hidden="false" customHeight="true" outlineLevel="0" collapsed="false">
      <c r="A968" s="161"/>
      <c r="B968" s="162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</row>
    <row r="969" s="10" customFormat="true" ht="24.95" hidden="false" customHeight="true" outlineLevel="0" collapsed="false">
      <c r="A969" s="161"/>
      <c r="B969" s="161"/>
      <c r="K969" s="55"/>
      <c r="L969" s="55"/>
      <c r="M969" s="55"/>
      <c r="N969" s="55"/>
      <c r="O969" s="55"/>
      <c r="P969" s="55"/>
      <c r="Q969" s="55"/>
      <c r="R969" s="55"/>
    </row>
    <row r="970" s="10" customFormat="true" ht="24.95" hidden="false" customHeight="true" outlineLevel="0" collapsed="false">
      <c r="A970" s="161"/>
      <c r="B970" s="162"/>
      <c r="I970" s="111"/>
      <c r="J970" s="111"/>
      <c r="K970" s="73"/>
      <c r="L970" s="73"/>
      <c r="M970" s="73"/>
      <c r="N970" s="73"/>
      <c r="O970" s="73"/>
      <c r="P970" s="73"/>
      <c r="Q970" s="73"/>
      <c r="R970" s="73"/>
    </row>
    <row r="971" s="10" customFormat="true" ht="24.95" hidden="false" customHeight="true" outlineLevel="0" collapsed="false">
      <c r="A971" s="161"/>
      <c r="B971" s="162"/>
    </row>
    <row r="972" s="10" customFormat="true" ht="24.95" hidden="false" customHeight="true" outlineLevel="0" collapsed="false">
      <c r="A972" s="161"/>
      <c r="B972" s="161"/>
    </row>
    <row r="973" s="10" customFormat="true" ht="24.95" hidden="false" customHeight="true" outlineLevel="0" collapsed="false">
      <c r="A973" s="161"/>
      <c r="B973" s="162"/>
      <c r="K973" s="55"/>
      <c r="L973" s="55"/>
      <c r="M973" s="55"/>
      <c r="N973" s="55"/>
      <c r="O973" s="55"/>
      <c r="P973" s="55"/>
      <c r="Q973" s="55"/>
      <c r="R973" s="55"/>
    </row>
    <row r="974" s="10" customFormat="true" ht="24.95" hidden="false" customHeight="true" outlineLevel="0" collapsed="false">
      <c r="A974" s="185"/>
      <c r="B974" s="186"/>
      <c r="C974" s="111"/>
      <c r="D974" s="111"/>
      <c r="E974" s="111"/>
      <c r="F974" s="111"/>
      <c r="G974" s="111"/>
      <c r="H974" s="111"/>
      <c r="K974" s="55"/>
      <c r="L974" s="55"/>
      <c r="M974" s="55"/>
      <c r="N974" s="55"/>
      <c r="O974" s="55"/>
      <c r="P974" s="55"/>
      <c r="Q974" s="55"/>
      <c r="R974" s="55"/>
    </row>
    <row r="975" s="10" customFormat="true" ht="24.95" hidden="false" customHeight="true" outlineLevel="0" collapsed="false">
      <c r="A975" s="161"/>
      <c r="B975" s="161"/>
    </row>
    <row r="976" s="10" customFormat="true" ht="24.95" hidden="false" customHeight="true" outlineLevel="0" collapsed="false">
      <c r="A976" s="161"/>
      <c r="B976" s="161"/>
    </row>
    <row r="977" s="10" customFormat="true" ht="24.95" hidden="false" customHeight="true" outlineLevel="0" collapsed="false">
      <c r="A977" s="161"/>
      <c r="B977" s="162"/>
      <c r="K977" s="55"/>
      <c r="L977" s="55"/>
      <c r="M977" s="55"/>
      <c r="N977" s="55"/>
      <c r="O977" s="55"/>
      <c r="P977" s="55"/>
      <c r="Q977" s="55"/>
      <c r="R977" s="55"/>
    </row>
    <row r="978" s="160" customFormat="true" ht="24.95" hidden="false" customHeight="true" outlineLevel="0" collapsed="false">
      <c r="A978" s="212"/>
      <c r="B978" s="234"/>
      <c r="C978" s="10"/>
      <c r="D978" s="10"/>
      <c r="E978" s="10"/>
      <c r="F978" s="10"/>
      <c r="G978" s="10"/>
      <c r="H978" s="10"/>
      <c r="I978" s="10"/>
      <c r="J978" s="10"/>
      <c r="K978" s="55"/>
      <c r="L978" s="55"/>
      <c r="M978" s="55"/>
      <c r="N978" s="55"/>
      <c r="O978" s="55"/>
      <c r="P978" s="55"/>
      <c r="Q978" s="55"/>
      <c r="R978" s="55"/>
    </row>
    <row r="979" s="10" customFormat="true" ht="24.95" hidden="false" customHeight="true" outlineLevel="0" collapsed="false">
      <c r="A979" s="161"/>
      <c r="B979" s="161"/>
      <c r="K979" s="55"/>
      <c r="L979" s="55"/>
      <c r="M979" s="55"/>
      <c r="N979" s="55"/>
      <c r="O979" s="55"/>
      <c r="P979" s="55"/>
      <c r="Q979" s="55"/>
      <c r="R979" s="55"/>
    </row>
    <row r="980" s="10" customFormat="true" ht="24.95" hidden="false" customHeight="true" outlineLevel="0" collapsed="false">
      <c r="A980" s="161"/>
      <c r="B980" s="161"/>
      <c r="I980" s="111"/>
      <c r="J980" s="111"/>
      <c r="K980" s="55"/>
      <c r="L980" s="55"/>
      <c r="M980" s="55"/>
      <c r="N980" s="55"/>
      <c r="O980" s="55"/>
      <c r="P980" s="55"/>
      <c r="Q980" s="55"/>
      <c r="R980" s="55"/>
    </row>
    <row r="981" s="111" customFormat="true" ht="41.25" hidden="false" customHeight="true" outlineLevel="0" collapsed="false">
      <c r="A981" s="161"/>
      <c r="B981" s="162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</row>
    <row r="982" s="10" customFormat="true" ht="24.95" hidden="false" customHeight="true" outlineLevel="0" collapsed="false">
      <c r="A982" s="161"/>
      <c r="B982" s="162"/>
      <c r="K982" s="55"/>
      <c r="L982" s="55"/>
      <c r="M982" s="55"/>
      <c r="N982" s="55"/>
      <c r="O982" s="55"/>
      <c r="P982" s="55"/>
      <c r="Q982" s="55"/>
      <c r="R982" s="55"/>
    </row>
    <row r="983" s="10" customFormat="true" ht="24.95" hidden="false" customHeight="true" outlineLevel="0" collapsed="false">
      <c r="A983" s="161"/>
      <c r="B983" s="162"/>
    </row>
    <row r="984" customFormat="false" ht="24.95" hidden="false" customHeight="true" outlineLevel="0" collapsed="false">
      <c r="A984" s="185"/>
      <c r="B984" s="186"/>
      <c r="C984" s="111"/>
      <c r="D984" s="111"/>
      <c r="E984" s="111"/>
      <c r="F984" s="111"/>
      <c r="G984" s="111"/>
      <c r="H984" s="111"/>
      <c r="I984" s="111"/>
      <c r="J984" s="111"/>
      <c r="K984" s="55"/>
      <c r="L984" s="55"/>
      <c r="M984" s="55"/>
      <c r="N984" s="55"/>
      <c r="O984" s="55"/>
      <c r="P984" s="55"/>
      <c r="Q984" s="55"/>
      <c r="R984" s="55"/>
    </row>
    <row r="985" s="10" customFormat="true" ht="24.95" hidden="false" customHeight="true" outlineLevel="0" collapsed="false">
      <c r="A985" s="161"/>
      <c r="B985" s="161"/>
    </row>
    <row r="986" s="10" customFormat="true" ht="24.95" hidden="false" customHeight="true" outlineLevel="0" collapsed="false">
      <c r="A986" s="161"/>
      <c r="B986" s="162"/>
      <c r="K986" s="55"/>
      <c r="L986" s="55"/>
      <c r="M986" s="55"/>
      <c r="N986" s="55"/>
      <c r="O986" s="55"/>
      <c r="P986" s="55"/>
      <c r="Q986" s="55"/>
      <c r="R986" s="55"/>
    </row>
    <row r="987" s="10" customFormat="true" ht="24.95" hidden="false" customHeight="true" outlineLevel="0" collapsed="false">
      <c r="A987" s="161"/>
      <c r="B987" s="161"/>
    </row>
    <row r="988" s="10" customFormat="true" ht="24.95" hidden="false" customHeight="true" outlineLevel="0" collapsed="false">
      <c r="A988" s="185"/>
      <c r="B988" s="186"/>
      <c r="C988" s="111"/>
      <c r="D988" s="111"/>
      <c r="E988" s="111"/>
      <c r="F988" s="111"/>
      <c r="G988" s="111"/>
      <c r="H988" s="111"/>
    </row>
    <row r="989" s="10" customFormat="true" ht="24.95" hidden="false" customHeight="true" outlineLevel="0" collapsed="false">
      <c r="A989" s="161"/>
      <c r="B989" s="161"/>
      <c r="K989" s="111"/>
      <c r="L989" s="111"/>
      <c r="M989" s="111"/>
      <c r="N989" s="111"/>
      <c r="O989" s="111"/>
      <c r="P989" s="111"/>
      <c r="Q989" s="111"/>
      <c r="R989" s="111"/>
    </row>
    <row r="990" s="10" customFormat="true" ht="24.95" hidden="false" customHeight="true" outlineLevel="0" collapsed="false">
      <c r="A990" s="161"/>
      <c r="B990" s="162"/>
    </row>
    <row r="991" s="10" customFormat="true" ht="24.95" hidden="false" customHeight="true" outlineLevel="0" collapsed="false">
      <c r="A991" s="161"/>
      <c r="B991" s="161"/>
    </row>
    <row r="992" s="237" customFormat="true" ht="24.95" hidden="false" customHeight="true" outlineLevel="0" collapsed="false">
      <c r="A992" s="161"/>
      <c r="B992" s="161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</row>
    <row r="993" s="10" customFormat="true" ht="24.95" hidden="false" customHeight="true" outlineLevel="0" collapsed="false">
      <c r="A993" s="161"/>
      <c r="B993" s="161"/>
      <c r="K993" s="73"/>
      <c r="L993" s="73"/>
      <c r="M993" s="73"/>
      <c r="N993" s="73"/>
      <c r="O993" s="73"/>
      <c r="P993" s="73"/>
      <c r="Q993" s="73"/>
      <c r="R993" s="73"/>
    </row>
    <row r="994" s="10" customFormat="true" ht="24.95" hidden="false" customHeight="true" outlineLevel="0" collapsed="false">
      <c r="A994" s="152"/>
      <c r="B994" s="152"/>
    </row>
    <row r="995" s="10" customFormat="true" ht="24.95" hidden="false" customHeight="true" outlineLevel="0" collapsed="false">
      <c r="A995" s="152"/>
      <c r="B995" s="152"/>
      <c r="K995" s="55"/>
      <c r="L995" s="55"/>
      <c r="M995" s="55"/>
      <c r="N995" s="55"/>
      <c r="O995" s="55"/>
      <c r="P995" s="55"/>
      <c r="Q995" s="55"/>
      <c r="R995" s="55"/>
    </row>
    <row r="996" s="10" customFormat="true" ht="24.95" hidden="false" customHeight="true" outlineLevel="0" collapsed="false">
      <c r="A996" s="152"/>
      <c r="B996" s="152"/>
      <c r="K996" s="55"/>
      <c r="L996" s="55"/>
      <c r="M996" s="55"/>
      <c r="N996" s="55"/>
      <c r="O996" s="55"/>
      <c r="P996" s="55"/>
      <c r="Q996" s="55"/>
      <c r="R996" s="55"/>
    </row>
    <row r="997" s="10" customFormat="true" ht="24.95" hidden="false" customHeight="true" outlineLevel="0" collapsed="false">
      <c r="A997" s="238"/>
      <c r="B997" s="239"/>
      <c r="K997" s="55"/>
      <c r="L997" s="55"/>
      <c r="M997" s="55"/>
      <c r="N997" s="55"/>
      <c r="O997" s="55"/>
      <c r="P997" s="55"/>
      <c r="Q997" s="55"/>
      <c r="R997" s="55"/>
    </row>
    <row r="998" s="10" customFormat="true" ht="24.95" hidden="false" customHeight="true" outlineLevel="0" collapsed="false">
      <c r="A998" s="187"/>
      <c r="B998" s="187"/>
      <c r="K998" s="55"/>
      <c r="L998" s="55"/>
      <c r="M998" s="55"/>
      <c r="N998" s="55"/>
      <c r="O998" s="55"/>
      <c r="P998" s="55"/>
      <c r="Q998" s="55"/>
      <c r="R998" s="55"/>
    </row>
    <row r="999" s="10" customFormat="true" ht="24.95" hidden="false" customHeight="true" outlineLevel="0" collapsed="false">
      <c r="A999" s="170"/>
      <c r="B999" s="171"/>
    </row>
    <row r="1000" s="10" customFormat="true" ht="24.95" hidden="false" customHeight="true" outlineLevel="0" collapsed="false">
      <c r="A1000" s="212"/>
      <c r="B1000" s="234"/>
      <c r="K1000" s="55"/>
      <c r="L1000" s="55"/>
      <c r="M1000" s="55"/>
      <c r="N1000" s="55"/>
      <c r="O1000" s="55"/>
      <c r="P1000" s="55"/>
      <c r="Q1000" s="55"/>
      <c r="R1000" s="55"/>
    </row>
    <row r="1001" s="10" customFormat="true" ht="24.95" hidden="false" customHeight="true" outlineLevel="0" collapsed="false">
      <c r="A1001" s="161"/>
      <c r="B1001" s="162"/>
      <c r="K1001" s="165" t="e">
        <f aca="false">#REF!</f>
        <v>#REF!</v>
      </c>
      <c r="L1001" s="55"/>
      <c r="M1001" s="55"/>
      <c r="N1001" s="55"/>
      <c r="O1001" s="55"/>
      <c r="P1001" s="55"/>
      <c r="Q1001" s="55"/>
      <c r="R1001" s="55"/>
    </row>
    <row r="1002" s="10" customFormat="true" ht="24.95" hidden="false" customHeight="true" outlineLevel="0" collapsed="false">
      <c r="A1002" s="161"/>
      <c r="B1002" s="162"/>
    </row>
    <row r="1003" s="10" customFormat="true" ht="24.95" hidden="false" customHeight="true" outlineLevel="0" collapsed="false">
      <c r="A1003" s="161"/>
      <c r="B1003" s="161"/>
      <c r="K1003" s="55"/>
      <c r="L1003" s="55"/>
      <c r="M1003" s="55"/>
      <c r="N1003" s="55"/>
      <c r="O1003" s="55"/>
      <c r="P1003" s="55"/>
      <c r="Q1003" s="55"/>
      <c r="R1003" s="55"/>
    </row>
    <row r="1004" s="10" customFormat="true" ht="24.95" hidden="false" customHeight="true" outlineLevel="0" collapsed="false">
      <c r="A1004" s="161"/>
      <c r="B1004" s="162"/>
      <c r="K1004" s="55"/>
      <c r="L1004" s="55"/>
      <c r="M1004" s="55"/>
      <c r="N1004" s="55"/>
      <c r="O1004" s="55"/>
      <c r="P1004" s="55"/>
      <c r="Q1004" s="55"/>
      <c r="R1004" s="55"/>
    </row>
    <row r="1005" s="10" customFormat="true" ht="24.95" hidden="false" customHeight="true" outlineLevel="0" collapsed="false">
      <c r="A1005" s="161"/>
      <c r="B1005" s="162"/>
      <c r="K1005" s="55"/>
      <c r="L1005" s="55"/>
      <c r="M1005" s="55"/>
      <c r="N1005" s="55"/>
      <c r="O1005" s="55"/>
      <c r="P1005" s="55"/>
      <c r="Q1005" s="55"/>
      <c r="R1005" s="55"/>
    </row>
    <row r="1006" s="10" customFormat="true" ht="24.95" hidden="false" customHeight="true" outlineLevel="0" collapsed="false">
      <c r="A1006" s="161"/>
      <c r="B1006" s="161"/>
      <c r="K1006" s="55"/>
      <c r="L1006" s="55"/>
      <c r="M1006" s="55"/>
      <c r="N1006" s="55"/>
      <c r="O1006" s="55"/>
      <c r="P1006" s="55"/>
      <c r="Q1006" s="55"/>
      <c r="R1006" s="55"/>
    </row>
    <row r="1007" s="10" customFormat="true" ht="24.95" hidden="false" customHeight="true" outlineLevel="0" collapsed="false">
      <c r="A1007" s="161"/>
      <c r="B1007" s="162"/>
      <c r="K1007" s="55"/>
      <c r="L1007" s="55"/>
      <c r="M1007" s="55"/>
      <c r="N1007" s="55"/>
      <c r="O1007" s="55"/>
      <c r="P1007" s="55"/>
      <c r="Q1007" s="55"/>
      <c r="R1007" s="55"/>
    </row>
    <row r="1008" s="10" customFormat="true" ht="24.95" hidden="false" customHeight="true" outlineLevel="0" collapsed="false">
      <c r="A1008" s="161"/>
      <c r="B1008" s="162"/>
    </row>
    <row r="1009" s="10" customFormat="true" ht="24.95" hidden="false" customHeight="true" outlineLevel="0" collapsed="false">
      <c r="A1009" s="161"/>
      <c r="B1009" s="162"/>
    </row>
    <row r="1010" s="10" customFormat="true" ht="24.95" hidden="false" customHeight="true" outlineLevel="0" collapsed="false">
      <c r="A1010" s="161"/>
      <c r="B1010" s="162"/>
      <c r="K1010" s="55"/>
      <c r="L1010" s="55"/>
      <c r="M1010" s="55"/>
      <c r="N1010" s="55"/>
      <c r="O1010" s="55"/>
      <c r="P1010" s="55"/>
      <c r="Q1010" s="55"/>
      <c r="R1010" s="55"/>
    </row>
    <row r="1011" s="10" customFormat="true" ht="24.95" hidden="false" customHeight="true" outlineLevel="0" collapsed="false">
      <c r="A1011" s="161"/>
      <c r="B1011" s="162"/>
    </row>
    <row r="1012" s="10" customFormat="true" ht="24.95" hidden="false" customHeight="true" outlineLevel="0" collapsed="false">
      <c r="A1012" s="161"/>
      <c r="B1012" s="161"/>
      <c r="K1012" s="55"/>
      <c r="L1012" s="55"/>
      <c r="M1012" s="55"/>
      <c r="N1012" s="55"/>
      <c r="O1012" s="55"/>
      <c r="P1012" s="55"/>
      <c r="Q1012" s="55"/>
      <c r="R1012" s="55"/>
    </row>
    <row r="1013" s="10" customFormat="true" ht="24.95" hidden="false" customHeight="true" outlineLevel="0" collapsed="false">
      <c r="A1013" s="161"/>
      <c r="B1013" s="161"/>
    </row>
    <row r="1014" s="10" customFormat="true" ht="24.95" hidden="false" customHeight="true" outlineLevel="0" collapsed="false">
      <c r="A1014" s="161"/>
      <c r="B1014" s="162"/>
      <c r="K1014" s="55"/>
      <c r="L1014" s="55"/>
      <c r="M1014" s="55"/>
      <c r="N1014" s="55"/>
      <c r="O1014" s="55"/>
      <c r="P1014" s="55"/>
      <c r="Q1014" s="55"/>
      <c r="R1014" s="55"/>
    </row>
    <row r="1015" s="10" customFormat="true" ht="24.95" hidden="false" customHeight="true" outlineLevel="0" collapsed="false">
      <c r="A1015" s="161"/>
      <c r="B1015" s="161"/>
    </row>
    <row r="1016" s="10" customFormat="true" ht="24.95" hidden="false" customHeight="true" outlineLevel="0" collapsed="false">
      <c r="A1016" s="161"/>
      <c r="B1016" s="162"/>
      <c r="K1016" s="55"/>
      <c r="L1016" s="55"/>
      <c r="M1016" s="55"/>
      <c r="N1016" s="55"/>
      <c r="O1016" s="55"/>
      <c r="P1016" s="55"/>
      <c r="Q1016" s="55"/>
      <c r="R1016" s="55"/>
    </row>
    <row r="1017" s="10" customFormat="true" ht="24.95" hidden="false" customHeight="true" outlineLevel="0" collapsed="false">
      <c r="A1017" s="161"/>
      <c r="B1017" s="161"/>
      <c r="K1017" s="58"/>
      <c r="L1017" s="58"/>
      <c r="M1017" s="58"/>
      <c r="N1017" s="58"/>
      <c r="O1017" s="58"/>
      <c r="P1017" s="58"/>
      <c r="Q1017" s="58"/>
      <c r="R1017" s="58"/>
    </row>
    <row r="1018" s="10" customFormat="true" ht="24.95" hidden="false" customHeight="true" outlineLevel="0" collapsed="false">
      <c r="A1018" s="212"/>
      <c r="B1018" s="234"/>
    </row>
    <row r="1019" s="10" customFormat="true" ht="24.95" hidden="false" customHeight="true" outlineLevel="0" collapsed="false">
      <c r="A1019" s="161"/>
      <c r="B1019" s="161"/>
      <c r="K1019" s="55"/>
      <c r="L1019" s="55"/>
      <c r="M1019" s="55"/>
      <c r="N1019" s="55"/>
      <c r="O1019" s="55"/>
      <c r="P1019" s="55"/>
      <c r="Q1019" s="55"/>
      <c r="R1019" s="55"/>
    </row>
    <row r="1020" s="10" customFormat="true" ht="24.95" hidden="false" customHeight="true" outlineLevel="0" collapsed="false">
      <c r="A1020" s="161"/>
      <c r="B1020" s="162"/>
    </row>
    <row r="1021" s="10" customFormat="true" ht="24.95" hidden="false" customHeight="true" outlineLevel="0" collapsed="false">
      <c r="A1021" s="161"/>
      <c r="B1021" s="162"/>
      <c r="K1021" s="111"/>
      <c r="L1021" s="111"/>
      <c r="M1021" s="111"/>
      <c r="N1021" s="111"/>
      <c r="O1021" s="111"/>
      <c r="P1021" s="111"/>
      <c r="Q1021" s="111"/>
      <c r="R1021" s="111"/>
    </row>
    <row r="1022" s="10" customFormat="true" ht="24.95" hidden="false" customHeight="true" outlineLevel="0" collapsed="false">
      <c r="A1022" s="161"/>
      <c r="B1022" s="161"/>
    </row>
    <row r="1023" s="10" customFormat="true" ht="24.95" hidden="false" customHeight="true" outlineLevel="0" collapsed="false">
      <c r="A1023" s="161"/>
      <c r="B1023" s="162"/>
      <c r="K1023" s="55"/>
      <c r="L1023" s="55"/>
      <c r="M1023" s="55"/>
      <c r="N1023" s="55"/>
      <c r="O1023" s="55"/>
      <c r="P1023" s="55"/>
      <c r="Q1023" s="55"/>
      <c r="R1023" s="55"/>
    </row>
    <row r="1024" s="10" customFormat="true" ht="24.95" hidden="false" customHeight="true" outlineLevel="0" collapsed="false">
      <c r="A1024" s="161"/>
      <c r="B1024" s="161"/>
    </row>
    <row r="1025" s="10" customFormat="true" ht="24.95" hidden="false" customHeight="true" outlineLevel="0" collapsed="false">
      <c r="A1025" s="185"/>
      <c r="B1025" s="185"/>
      <c r="K1025" s="55"/>
      <c r="L1025" s="55"/>
      <c r="M1025" s="55"/>
      <c r="N1025" s="55"/>
      <c r="O1025" s="55"/>
      <c r="P1025" s="55"/>
      <c r="Q1025" s="55"/>
      <c r="R1025" s="55"/>
    </row>
    <row r="1026" s="10" customFormat="true" ht="24.95" hidden="false" customHeight="true" outlineLevel="0" collapsed="false">
      <c r="A1026" s="161"/>
      <c r="B1026" s="161"/>
      <c r="K1026" s="55"/>
      <c r="L1026" s="55"/>
      <c r="M1026" s="55"/>
      <c r="N1026" s="55"/>
      <c r="O1026" s="55"/>
      <c r="P1026" s="55"/>
      <c r="Q1026" s="55"/>
      <c r="R1026" s="55"/>
    </row>
    <row r="1027" s="10" customFormat="true" ht="24.95" hidden="false" customHeight="true" outlineLevel="0" collapsed="false">
      <c r="A1027" s="161"/>
      <c r="B1027" s="162"/>
      <c r="K1027" s="55"/>
      <c r="L1027" s="55"/>
      <c r="M1027" s="55"/>
      <c r="N1027" s="55"/>
      <c r="O1027" s="55"/>
      <c r="P1027" s="55"/>
      <c r="Q1027" s="55"/>
      <c r="R1027" s="55"/>
    </row>
    <row r="1028" s="10" customFormat="true" ht="24.95" hidden="false" customHeight="true" outlineLevel="0" collapsed="false">
      <c r="A1028" s="161"/>
      <c r="B1028" s="161"/>
      <c r="K1028" s="55"/>
      <c r="L1028" s="55"/>
      <c r="M1028" s="55"/>
      <c r="N1028" s="55"/>
      <c r="O1028" s="55"/>
      <c r="P1028" s="55"/>
      <c r="Q1028" s="55"/>
      <c r="R1028" s="55"/>
    </row>
    <row r="1029" s="10" customFormat="true" ht="24.95" hidden="false" customHeight="true" outlineLevel="0" collapsed="false">
      <c r="A1029" s="161"/>
      <c r="B1029" s="162"/>
    </row>
    <row r="1030" s="10" customFormat="true" ht="24.95" hidden="false" customHeight="true" outlineLevel="0" collapsed="false">
      <c r="A1030" s="161"/>
      <c r="B1030" s="162"/>
      <c r="K1030" s="58"/>
      <c r="L1030" s="58"/>
      <c r="M1030" s="58"/>
      <c r="N1030" s="58"/>
      <c r="O1030" s="58"/>
      <c r="P1030" s="58"/>
      <c r="Q1030" s="58"/>
      <c r="R1030" s="58"/>
    </row>
    <row r="1031" s="10" customFormat="true" ht="24.95" hidden="false" customHeight="true" outlineLevel="0" collapsed="false">
      <c r="A1031" s="161"/>
      <c r="B1031" s="162"/>
    </row>
    <row r="1032" s="10" customFormat="true" ht="24.95" hidden="false" customHeight="true" outlineLevel="0" collapsed="false">
      <c r="A1032" s="161"/>
      <c r="B1032" s="162"/>
      <c r="K1032" s="55"/>
      <c r="L1032" s="55"/>
      <c r="M1032" s="55"/>
      <c r="N1032" s="55"/>
      <c r="O1032" s="55"/>
      <c r="P1032" s="55"/>
      <c r="Q1032" s="55"/>
      <c r="R1032" s="55"/>
    </row>
    <row r="1033" s="10" customFormat="true" ht="24.95" hidden="false" customHeight="true" outlineLevel="0" collapsed="false">
      <c r="A1033" s="161"/>
      <c r="B1033" s="161"/>
      <c r="K1033" s="55"/>
      <c r="L1033" s="55"/>
      <c r="M1033" s="55"/>
      <c r="N1033" s="55"/>
      <c r="O1033" s="55"/>
      <c r="P1033" s="55"/>
      <c r="Q1033" s="55"/>
      <c r="R1033" s="55"/>
    </row>
    <row r="1034" s="10" customFormat="true" ht="24.95" hidden="false" customHeight="true" outlineLevel="0" collapsed="false">
      <c r="A1034" s="161"/>
      <c r="B1034" s="162"/>
      <c r="K1034" s="55"/>
      <c r="L1034" s="55"/>
      <c r="M1034" s="55"/>
      <c r="N1034" s="55"/>
      <c r="O1034" s="55"/>
      <c r="P1034" s="55"/>
      <c r="Q1034" s="55"/>
      <c r="R1034" s="55"/>
    </row>
    <row r="1035" s="10" customFormat="true" ht="24.95" hidden="false" customHeight="true" outlineLevel="0" collapsed="false">
      <c r="A1035" s="161"/>
      <c r="B1035" s="161"/>
    </row>
    <row r="1036" s="10" customFormat="true" ht="24.95" hidden="false" customHeight="true" outlineLevel="0" collapsed="false">
      <c r="A1036" s="161"/>
      <c r="B1036" s="162"/>
      <c r="K1036" s="55"/>
      <c r="L1036" s="55"/>
      <c r="M1036" s="55"/>
      <c r="N1036" s="55"/>
      <c r="O1036" s="55"/>
      <c r="P1036" s="55"/>
      <c r="Q1036" s="55"/>
      <c r="R1036" s="55"/>
    </row>
    <row r="1037" s="10" customFormat="true" ht="24.95" hidden="false" customHeight="true" outlineLevel="0" collapsed="false">
      <c r="A1037" s="161"/>
      <c r="B1037" s="162"/>
      <c r="K1037" s="55"/>
      <c r="L1037" s="55"/>
      <c r="M1037" s="55"/>
      <c r="N1037" s="55"/>
      <c r="O1037" s="55"/>
      <c r="P1037" s="55"/>
      <c r="Q1037" s="55"/>
      <c r="R1037" s="55"/>
    </row>
    <row r="1038" s="10" customFormat="true" ht="24.95" hidden="false" customHeight="true" outlineLevel="0" collapsed="false">
      <c r="A1038" s="161"/>
      <c r="B1038" s="162"/>
      <c r="K1038" s="55"/>
      <c r="L1038" s="55"/>
      <c r="M1038" s="55"/>
      <c r="N1038" s="55"/>
      <c r="O1038" s="55"/>
      <c r="P1038" s="55"/>
      <c r="Q1038" s="55"/>
      <c r="R1038" s="55"/>
    </row>
    <row r="1039" s="10" customFormat="true" ht="24.95" hidden="false" customHeight="true" outlineLevel="0" collapsed="false">
      <c r="A1039" s="161"/>
      <c r="B1039" s="161"/>
    </row>
    <row r="1040" s="10" customFormat="true" ht="24.95" hidden="false" customHeight="true" outlineLevel="0" collapsed="false">
      <c r="A1040" s="161"/>
      <c r="B1040" s="162"/>
      <c r="K1040" s="55"/>
      <c r="L1040" s="55"/>
      <c r="M1040" s="55"/>
      <c r="N1040" s="55"/>
      <c r="O1040" s="55"/>
      <c r="P1040" s="55"/>
      <c r="Q1040" s="55"/>
      <c r="R1040" s="55"/>
    </row>
    <row r="1041" s="10" customFormat="true" ht="24.95" hidden="false" customHeight="true" outlineLevel="0" collapsed="false">
      <c r="A1041" s="161"/>
      <c r="B1041" s="162"/>
      <c r="K1041" s="55"/>
      <c r="L1041" s="55"/>
      <c r="M1041" s="55"/>
      <c r="N1041" s="55"/>
      <c r="O1041" s="55"/>
      <c r="P1041" s="55"/>
      <c r="Q1041" s="55"/>
      <c r="R1041" s="55"/>
    </row>
    <row r="1042" s="10" customFormat="true" ht="24.95" hidden="false" customHeight="true" outlineLevel="0" collapsed="false">
      <c r="A1042" s="161"/>
      <c r="B1042" s="162"/>
      <c r="K1042" s="55"/>
      <c r="L1042" s="55"/>
      <c r="M1042" s="55"/>
      <c r="N1042" s="55"/>
      <c r="O1042" s="55"/>
      <c r="P1042" s="55"/>
      <c r="Q1042" s="55"/>
      <c r="R1042" s="55"/>
    </row>
    <row r="1043" s="10" customFormat="true" ht="24.95" hidden="false" customHeight="true" outlineLevel="0" collapsed="false">
      <c r="A1043" s="161"/>
      <c r="B1043" s="161"/>
    </row>
    <row r="1044" s="10" customFormat="true" ht="24.95" hidden="false" customHeight="true" outlineLevel="0" collapsed="false">
      <c r="A1044" s="161"/>
      <c r="B1044" s="162"/>
    </row>
    <row r="1045" s="10" customFormat="true" ht="24.95" hidden="false" customHeight="true" outlineLevel="0" collapsed="false">
      <c r="A1045" s="161"/>
      <c r="B1045" s="162"/>
    </row>
    <row r="1046" s="10" customFormat="true" ht="24.95" hidden="false" customHeight="true" outlineLevel="0" collapsed="false">
      <c r="A1046" s="161"/>
      <c r="B1046" s="162"/>
      <c r="K1046" s="55"/>
      <c r="L1046" s="55"/>
      <c r="M1046" s="55"/>
      <c r="N1046" s="55"/>
      <c r="O1046" s="55"/>
      <c r="P1046" s="55"/>
      <c r="Q1046" s="55"/>
      <c r="R1046" s="55"/>
    </row>
    <row r="1047" s="10" customFormat="true" ht="24.95" hidden="false" customHeight="true" outlineLevel="0" collapsed="false">
      <c r="A1047" s="161"/>
      <c r="B1047" s="161"/>
      <c r="K1047" s="55"/>
      <c r="L1047" s="55"/>
      <c r="M1047" s="55"/>
      <c r="N1047" s="55"/>
      <c r="O1047" s="55"/>
      <c r="P1047" s="55"/>
      <c r="Q1047" s="55"/>
      <c r="R1047" s="55"/>
    </row>
    <row r="1048" s="10" customFormat="true" ht="24.95" hidden="false" customHeight="true" outlineLevel="0" collapsed="false">
      <c r="A1048" s="161"/>
      <c r="B1048" s="161"/>
      <c r="K1048" s="55"/>
      <c r="L1048" s="55"/>
      <c r="M1048" s="55"/>
      <c r="N1048" s="55"/>
      <c r="O1048" s="55"/>
      <c r="P1048" s="55"/>
      <c r="Q1048" s="55"/>
      <c r="R1048" s="55"/>
    </row>
    <row r="1049" s="10" customFormat="true" ht="24.95" hidden="false" customHeight="true" outlineLevel="0" collapsed="false">
      <c r="A1049" s="161"/>
      <c r="B1049" s="161"/>
    </row>
    <row r="1050" s="10" customFormat="true" ht="24.95" hidden="false" customHeight="true" outlineLevel="0" collapsed="false">
      <c r="A1050" s="161"/>
      <c r="B1050" s="162"/>
    </row>
    <row r="1051" s="10" customFormat="true" ht="24.95" hidden="false" customHeight="true" outlineLevel="0" collapsed="false">
      <c r="A1051" s="161"/>
      <c r="B1051" s="162"/>
      <c r="K1051" s="55"/>
      <c r="L1051" s="55"/>
      <c r="M1051" s="55"/>
      <c r="N1051" s="55"/>
      <c r="O1051" s="55"/>
      <c r="P1051" s="55"/>
      <c r="Q1051" s="55"/>
      <c r="R1051" s="55"/>
    </row>
    <row r="1052" s="10" customFormat="true" ht="24.95" hidden="false" customHeight="true" outlineLevel="0" collapsed="false">
      <c r="A1052" s="161"/>
      <c r="B1052" s="162"/>
      <c r="K1052" s="55"/>
      <c r="L1052" s="55"/>
      <c r="M1052" s="55"/>
      <c r="N1052" s="55"/>
      <c r="O1052" s="55"/>
      <c r="P1052" s="55"/>
      <c r="Q1052" s="55"/>
      <c r="R1052" s="55"/>
    </row>
    <row r="1053" s="10" customFormat="true" ht="24.95" hidden="false" customHeight="true" outlineLevel="0" collapsed="false">
      <c r="A1053" s="161"/>
      <c r="B1053" s="161"/>
      <c r="K1053" s="55"/>
      <c r="L1053" s="55"/>
      <c r="M1053" s="55"/>
      <c r="N1053" s="55"/>
      <c r="O1053" s="55"/>
      <c r="P1053" s="55"/>
      <c r="Q1053" s="55"/>
      <c r="R1053" s="55"/>
    </row>
    <row r="1054" s="10" customFormat="true" ht="24.95" hidden="false" customHeight="true" outlineLevel="0" collapsed="false">
      <c r="A1054" s="161"/>
      <c r="B1054" s="161"/>
      <c r="K1054" s="55"/>
      <c r="L1054" s="55"/>
      <c r="M1054" s="55"/>
      <c r="N1054" s="55"/>
      <c r="O1054" s="55"/>
      <c r="P1054" s="55"/>
      <c r="Q1054" s="55"/>
      <c r="R1054" s="55"/>
    </row>
    <row r="1055" s="10" customFormat="true" ht="24.95" hidden="false" customHeight="true" outlineLevel="0" collapsed="false">
      <c r="A1055" s="161"/>
      <c r="B1055" s="162"/>
    </row>
    <row r="1056" s="10" customFormat="true" ht="24.95" hidden="false" customHeight="true" outlineLevel="0" collapsed="false">
      <c r="A1056" s="161"/>
      <c r="B1056" s="162"/>
      <c r="I1056" s="111"/>
      <c r="J1056" s="111"/>
      <c r="K1056" s="73"/>
      <c r="L1056" s="73"/>
      <c r="M1056" s="73"/>
      <c r="N1056" s="73"/>
      <c r="O1056" s="73"/>
      <c r="P1056" s="73"/>
      <c r="Q1056" s="73"/>
      <c r="R1056" s="73"/>
    </row>
    <row r="1057" s="10" customFormat="true" ht="24.95" hidden="false" customHeight="true" outlineLevel="0" collapsed="false">
      <c r="A1057" s="161"/>
      <c r="B1057" s="162"/>
      <c r="I1057" s="111"/>
      <c r="J1057" s="111"/>
    </row>
    <row r="1058" s="10" customFormat="true" ht="24.95" hidden="false" customHeight="true" outlineLevel="0" collapsed="false">
      <c r="A1058" s="161"/>
      <c r="B1058" s="162"/>
      <c r="K1058" s="55"/>
      <c r="L1058" s="55"/>
      <c r="M1058" s="55"/>
      <c r="N1058" s="55"/>
      <c r="O1058" s="55"/>
      <c r="P1058" s="55"/>
      <c r="Q1058" s="55"/>
      <c r="R1058" s="55"/>
    </row>
    <row r="1059" s="10" customFormat="true" ht="24.95" hidden="false" customHeight="true" outlineLevel="0" collapsed="false">
      <c r="A1059" s="152"/>
      <c r="B1059" s="152"/>
      <c r="K1059" s="55"/>
      <c r="L1059" s="55"/>
      <c r="M1059" s="55"/>
      <c r="N1059" s="55"/>
      <c r="O1059" s="55"/>
      <c r="P1059" s="55"/>
      <c r="Q1059" s="55"/>
      <c r="R1059" s="55"/>
    </row>
    <row r="1060" s="10" customFormat="true" ht="24.95" hidden="false" customHeight="true" outlineLevel="0" collapsed="false">
      <c r="A1060" s="158"/>
      <c r="B1060" s="159"/>
      <c r="C1060" s="111"/>
      <c r="D1060" s="111"/>
      <c r="E1060" s="111"/>
      <c r="F1060" s="111"/>
      <c r="G1060" s="111"/>
      <c r="H1060" s="111"/>
    </row>
    <row r="1061" s="10" customFormat="true" ht="30" hidden="false" customHeight="true" outlineLevel="0" collapsed="false">
      <c r="A1061" s="158"/>
      <c r="B1061" s="158"/>
      <c r="C1061" s="111"/>
      <c r="D1061" s="111"/>
      <c r="E1061" s="111"/>
      <c r="F1061" s="111"/>
      <c r="G1061" s="111"/>
      <c r="H1061" s="111"/>
    </row>
    <row r="1062" s="10" customFormat="true" ht="24.95" hidden="false" customHeight="true" outlineLevel="0" collapsed="false">
      <c r="A1062" s="152"/>
      <c r="B1062" s="153"/>
    </row>
    <row r="1063" s="10" customFormat="true" ht="24.95" hidden="false" customHeight="true" outlineLevel="0" collapsed="false">
      <c r="A1063" s="152"/>
      <c r="B1063" s="153"/>
    </row>
    <row r="1064" s="10" customFormat="true" ht="24.95" hidden="false" customHeight="true" outlineLevel="0" collapsed="false">
      <c r="A1064" s="152"/>
      <c r="B1064" s="152"/>
    </row>
    <row r="1065" s="10" customFormat="true" ht="24.95" hidden="false" customHeight="true" outlineLevel="0" collapsed="false">
      <c r="A1065" s="152"/>
      <c r="B1065" s="152"/>
    </row>
    <row r="1066" s="10" customFormat="true" ht="24.95" hidden="false" customHeight="true" outlineLevel="0" collapsed="false">
      <c r="A1066" s="152"/>
      <c r="B1066" s="152"/>
      <c r="K1066" s="55"/>
      <c r="L1066" s="55"/>
      <c r="M1066" s="55"/>
      <c r="N1066" s="55"/>
      <c r="O1066" s="55"/>
      <c r="P1066" s="55"/>
      <c r="Q1066" s="55"/>
      <c r="R1066" s="55"/>
    </row>
    <row r="1067" s="10" customFormat="true" ht="24.95" hidden="false" customHeight="true" outlineLevel="0" collapsed="false">
      <c r="A1067" s="152"/>
      <c r="B1067" s="152"/>
      <c r="K1067" s="55"/>
      <c r="L1067" s="55"/>
      <c r="M1067" s="55"/>
      <c r="N1067" s="55"/>
      <c r="O1067" s="55"/>
      <c r="P1067" s="55"/>
      <c r="Q1067" s="55"/>
      <c r="R1067" s="55"/>
    </row>
    <row r="1068" s="10" customFormat="true" ht="24.95" hidden="false" customHeight="true" outlineLevel="0" collapsed="false">
      <c r="A1068" s="152"/>
      <c r="B1068" s="152"/>
      <c r="K1068" s="55"/>
      <c r="L1068" s="55"/>
      <c r="M1068" s="55"/>
      <c r="N1068" s="55"/>
      <c r="O1068" s="55"/>
      <c r="P1068" s="55"/>
      <c r="Q1068" s="55"/>
      <c r="R1068" s="55"/>
    </row>
    <row r="1069" s="10" customFormat="true" ht="24.95" hidden="false" customHeight="true" outlineLevel="0" collapsed="false">
      <c r="A1069" s="152"/>
      <c r="B1069" s="152"/>
      <c r="K1069" s="55"/>
      <c r="L1069" s="55"/>
      <c r="M1069" s="55"/>
      <c r="N1069" s="55"/>
      <c r="O1069" s="55"/>
      <c r="P1069" s="55"/>
      <c r="Q1069" s="55"/>
      <c r="R1069" s="55"/>
    </row>
    <row r="1070" s="10" customFormat="true" ht="24.95" hidden="false" customHeight="true" outlineLevel="0" collapsed="false">
      <c r="A1070" s="152"/>
      <c r="B1070" s="153"/>
      <c r="K1070" s="55"/>
      <c r="L1070" s="55"/>
      <c r="M1070" s="55"/>
      <c r="N1070" s="55"/>
      <c r="O1070" s="55"/>
      <c r="P1070" s="55"/>
      <c r="Q1070" s="55"/>
      <c r="R1070" s="55"/>
    </row>
    <row r="1071" s="10" customFormat="true" ht="30" hidden="false" customHeight="true" outlineLevel="0" collapsed="false">
      <c r="A1071" s="152"/>
      <c r="B1071" s="153"/>
    </row>
    <row r="1072" s="10" customFormat="true" ht="30" hidden="false" customHeight="true" outlineLevel="0" collapsed="false">
      <c r="A1072" s="152"/>
      <c r="B1072" s="153"/>
      <c r="K1072" s="55"/>
      <c r="L1072" s="55"/>
      <c r="M1072" s="55"/>
      <c r="N1072" s="55"/>
      <c r="O1072" s="55"/>
      <c r="P1072" s="55"/>
      <c r="Q1072" s="55"/>
      <c r="R1072" s="55"/>
    </row>
    <row r="1073" s="10" customFormat="true" ht="30" hidden="false" customHeight="true" outlineLevel="0" collapsed="false">
      <c r="A1073" s="152"/>
      <c r="B1073" s="153"/>
    </row>
    <row r="1074" s="10" customFormat="true" ht="30" hidden="false" customHeight="true" outlineLevel="0" collapsed="false">
      <c r="A1074" s="152"/>
      <c r="B1074" s="153"/>
      <c r="K1074" s="55"/>
      <c r="L1074" s="55"/>
      <c r="M1074" s="55"/>
      <c r="N1074" s="55"/>
      <c r="O1074" s="55"/>
      <c r="P1074" s="55"/>
      <c r="Q1074" s="55"/>
      <c r="R1074" s="55"/>
    </row>
    <row r="1075" s="10" customFormat="true" ht="30" hidden="false" customHeight="true" outlineLevel="0" collapsed="false">
      <c r="A1075" s="152"/>
      <c r="B1075" s="152"/>
    </row>
    <row r="1076" s="10" customFormat="true" ht="30" hidden="false" customHeight="true" outlineLevel="0" collapsed="false">
      <c r="A1076" s="152"/>
      <c r="B1076" s="153"/>
      <c r="K1076" s="165" t="e">
        <f aca="false">#REF!</f>
        <v>#REF!</v>
      </c>
      <c r="L1076" s="55"/>
      <c r="M1076" s="55"/>
      <c r="N1076" s="55"/>
      <c r="O1076" s="55"/>
      <c r="P1076" s="55"/>
      <c r="Q1076" s="55"/>
      <c r="R1076" s="55"/>
    </row>
    <row r="1077" s="10" customFormat="true" ht="30" hidden="false" customHeight="true" outlineLevel="0" collapsed="false">
      <c r="A1077" s="152"/>
      <c r="B1077" s="152"/>
      <c r="K1077" s="55"/>
      <c r="L1077" s="55"/>
      <c r="M1077" s="55"/>
      <c r="N1077" s="55"/>
      <c r="O1077" s="55"/>
      <c r="P1077" s="55"/>
      <c r="Q1077" s="55"/>
      <c r="R1077" s="55"/>
    </row>
    <row r="1078" s="10" customFormat="true" ht="30" hidden="false" customHeight="true" outlineLevel="0" collapsed="false">
      <c r="A1078" s="152"/>
      <c r="B1078" s="153"/>
      <c r="K1078" s="55"/>
      <c r="L1078" s="55"/>
      <c r="M1078" s="55"/>
      <c r="N1078" s="55"/>
      <c r="O1078" s="55"/>
      <c r="P1078" s="55"/>
      <c r="Q1078" s="55"/>
      <c r="R1078" s="55"/>
    </row>
    <row r="1079" s="10" customFormat="true" ht="30" hidden="false" customHeight="true" outlineLevel="0" collapsed="false">
      <c r="A1079" s="152"/>
      <c r="B1079" s="152"/>
      <c r="K1079" s="55"/>
      <c r="L1079" s="55"/>
      <c r="M1079" s="55"/>
      <c r="N1079" s="55"/>
      <c r="O1079" s="55"/>
      <c r="P1079" s="55"/>
      <c r="Q1079" s="55"/>
      <c r="R1079" s="55"/>
    </row>
    <row r="1080" s="10" customFormat="true" ht="30" hidden="false" customHeight="true" outlineLevel="0" collapsed="false">
      <c r="A1080" s="152"/>
      <c r="B1080" s="153"/>
    </row>
    <row r="1081" s="10" customFormat="true" ht="30" hidden="false" customHeight="true" outlineLevel="0" collapsed="false">
      <c r="A1081" s="152"/>
      <c r="B1081" s="153"/>
      <c r="K1081" s="55"/>
      <c r="L1081" s="55"/>
      <c r="M1081" s="55"/>
      <c r="N1081" s="55"/>
      <c r="O1081" s="55"/>
      <c r="P1081" s="55"/>
      <c r="Q1081" s="55"/>
      <c r="R1081" s="55"/>
    </row>
    <row r="1082" s="10" customFormat="true" ht="30" hidden="false" customHeight="true" outlineLevel="0" collapsed="false">
      <c r="A1082" s="152"/>
      <c r="B1082" s="153"/>
      <c r="K1082" s="55"/>
      <c r="L1082" s="55"/>
      <c r="M1082" s="55"/>
      <c r="N1082" s="55"/>
      <c r="O1082" s="55"/>
      <c r="P1082" s="55"/>
      <c r="Q1082" s="55"/>
      <c r="R1082" s="55"/>
    </row>
    <row r="1083" s="10" customFormat="true" ht="46.5" hidden="false" customHeight="true" outlineLevel="0" collapsed="false">
      <c r="A1083" s="152"/>
      <c r="B1083" s="153"/>
      <c r="K1083" s="58"/>
      <c r="L1083" s="58"/>
      <c r="M1083" s="58"/>
      <c r="N1083" s="58"/>
      <c r="O1083" s="58"/>
      <c r="P1083" s="58"/>
      <c r="Q1083" s="58"/>
      <c r="R1083" s="58"/>
    </row>
    <row r="1084" s="10" customFormat="true" ht="30" hidden="false" customHeight="true" outlineLevel="0" collapsed="false">
      <c r="A1084" s="152"/>
      <c r="B1084" s="152"/>
    </row>
    <row r="1085" s="10" customFormat="true" ht="30" hidden="false" customHeight="true" outlineLevel="0" collapsed="false">
      <c r="A1085" s="152"/>
      <c r="B1085" s="153"/>
    </row>
    <row r="1086" s="10" customFormat="true" ht="30" hidden="false" customHeight="true" outlineLevel="0" collapsed="false">
      <c r="A1086" s="152"/>
      <c r="B1086" s="153"/>
      <c r="K1086" s="55"/>
      <c r="L1086" s="55"/>
      <c r="M1086" s="55"/>
      <c r="N1086" s="55"/>
      <c r="O1086" s="55"/>
      <c r="P1086" s="55"/>
      <c r="Q1086" s="55"/>
      <c r="R1086" s="55"/>
    </row>
    <row r="1087" s="10" customFormat="true" ht="30" hidden="false" customHeight="true" outlineLevel="0" collapsed="false">
      <c r="A1087" s="161"/>
      <c r="B1087" s="162"/>
    </row>
    <row r="1088" s="10" customFormat="true" ht="30" hidden="false" customHeight="true" outlineLevel="0" collapsed="false">
      <c r="A1088" s="152"/>
      <c r="B1088" s="152"/>
      <c r="K1088" s="55"/>
      <c r="L1088" s="55"/>
      <c r="M1088" s="55"/>
      <c r="N1088" s="55"/>
      <c r="O1088" s="55"/>
      <c r="P1088" s="55"/>
      <c r="Q1088" s="55"/>
      <c r="R1088" s="55"/>
    </row>
    <row r="1089" s="10" customFormat="true" ht="30" hidden="false" customHeight="true" outlineLevel="0" collapsed="false">
      <c r="A1089" s="187"/>
      <c r="B1089" s="187"/>
    </row>
    <row r="1090" s="10" customFormat="true" ht="30" hidden="false" customHeight="true" outlineLevel="0" collapsed="false">
      <c r="A1090" s="170"/>
      <c r="B1090" s="171"/>
      <c r="K1090" s="55"/>
      <c r="L1090" s="55"/>
      <c r="M1090" s="55"/>
      <c r="N1090" s="55"/>
      <c r="O1090" s="55"/>
      <c r="P1090" s="55"/>
      <c r="Q1090" s="55"/>
      <c r="R1090" s="55"/>
    </row>
    <row r="1091" s="10" customFormat="true" ht="30" hidden="false" customHeight="true" outlineLevel="0" collapsed="false">
      <c r="A1091" s="212"/>
      <c r="B1091" s="212"/>
    </row>
    <row r="1092" s="10" customFormat="true" ht="30" hidden="false" customHeight="true" outlineLevel="0" collapsed="false">
      <c r="A1092" s="161"/>
      <c r="B1092" s="162"/>
      <c r="K1092" s="55"/>
      <c r="L1092" s="55"/>
      <c r="M1092" s="55"/>
      <c r="N1092" s="55"/>
      <c r="O1092" s="55"/>
      <c r="P1092" s="55"/>
      <c r="Q1092" s="55"/>
      <c r="R1092" s="55"/>
    </row>
    <row r="1093" s="10" customFormat="true" ht="30" hidden="false" customHeight="true" outlineLevel="0" collapsed="false">
      <c r="A1093" s="161"/>
      <c r="B1093" s="161"/>
      <c r="K1093" s="55"/>
      <c r="L1093" s="55"/>
      <c r="M1093" s="55"/>
      <c r="N1093" s="55"/>
      <c r="O1093" s="55"/>
      <c r="P1093" s="55"/>
      <c r="Q1093" s="55"/>
      <c r="R1093" s="55"/>
    </row>
    <row r="1094" s="10" customFormat="true" ht="30" hidden="false" customHeight="true" outlineLevel="0" collapsed="false">
      <c r="A1094" s="161"/>
      <c r="B1094" s="162"/>
    </row>
    <row r="1095" s="10" customFormat="true" ht="45.75" hidden="false" customHeight="true" outlineLevel="0" collapsed="false">
      <c r="A1095" s="161"/>
      <c r="B1095" s="161"/>
      <c r="K1095" s="55"/>
      <c r="L1095" s="55"/>
      <c r="M1095" s="55"/>
      <c r="N1095" s="55"/>
      <c r="O1095" s="55"/>
      <c r="P1095" s="55"/>
      <c r="Q1095" s="55"/>
      <c r="R1095" s="55"/>
    </row>
    <row r="1096" s="10" customFormat="true" ht="30" hidden="false" customHeight="true" outlineLevel="0" collapsed="false">
      <c r="A1096" s="161"/>
      <c r="B1096" s="162"/>
    </row>
    <row r="1097" s="10" customFormat="true" ht="30" hidden="false" customHeight="true" outlineLevel="0" collapsed="false">
      <c r="A1097" s="161"/>
      <c r="B1097" s="162"/>
      <c r="K1097" s="55"/>
      <c r="L1097" s="55"/>
      <c r="M1097" s="55"/>
      <c r="N1097" s="55"/>
      <c r="O1097" s="55"/>
      <c r="P1097" s="55"/>
      <c r="Q1097" s="55"/>
      <c r="R1097" s="55"/>
    </row>
    <row r="1098" s="10" customFormat="true" ht="30" hidden="false" customHeight="true" outlineLevel="0" collapsed="false">
      <c r="A1098" s="161"/>
      <c r="B1098" s="161"/>
    </row>
    <row r="1099" s="10" customFormat="true" ht="30" hidden="false" customHeight="true" outlineLevel="0" collapsed="false">
      <c r="A1099" s="161"/>
      <c r="B1099" s="162"/>
      <c r="K1099" s="55"/>
      <c r="L1099" s="55"/>
      <c r="M1099" s="55"/>
      <c r="N1099" s="55"/>
      <c r="O1099" s="55"/>
      <c r="P1099" s="55"/>
      <c r="Q1099" s="55"/>
      <c r="R1099" s="55"/>
    </row>
    <row r="1100" s="111" customFormat="true" ht="30" hidden="false" customHeight="true" outlineLevel="0" collapsed="false">
      <c r="A1100" s="161"/>
      <c r="B1100" s="161"/>
      <c r="C1100" s="10"/>
      <c r="D1100" s="10"/>
      <c r="E1100" s="10"/>
      <c r="F1100" s="10"/>
      <c r="G1100" s="10"/>
      <c r="H1100" s="10"/>
      <c r="I1100" s="10"/>
      <c r="J1100" s="10"/>
      <c r="K1100" s="55"/>
      <c r="L1100" s="55"/>
      <c r="M1100" s="55"/>
      <c r="N1100" s="55"/>
      <c r="O1100" s="55"/>
      <c r="P1100" s="55"/>
      <c r="Q1100" s="55"/>
      <c r="R1100" s="55"/>
    </row>
    <row r="1101" s="10" customFormat="true" ht="30" hidden="false" customHeight="true" outlineLevel="0" collapsed="false">
      <c r="A1101" s="161"/>
      <c r="B1101" s="162"/>
    </row>
    <row r="1102" s="10" customFormat="true" ht="30" hidden="false" customHeight="true" outlineLevel="0" collapsed="false">
      <c r="A1102" s="161"/>
      <c r="B1102" s="161"/>
    </row>
    <row r="1103" s="10" customFormat="true" ht="30" hidden="false" customHeight="true" outlineLevel="0" collapsed="false">
      <c r="A1103" s="161"/>
      <c r="B1103" s="162"/>
    </row>
    <row r="1104" s="10" customFormat="true" ht="30" hidden="false" customHeight="true" outlineLevel="0" collapsed="false">
      <c r="A1104" s="161"/>
      <c r="B1104" s="162"/>
      <c r="K1104" s="55"/>
      <c r="L1104" s="55"/>
      <c r="M1104" s="55"/>
      <c r="N1104" s="55"/>
      <c r="O1104" s="55"/>
      <c r="P1104" s="55"/>
      <c r="Q1104" s="55"/>
      <c r="R1104" s="55"/>
    </row>
    <row r="1105" s="10" customFormat="true" ht="30" hidden="false" customHeight="true" outlineLevel="0" collapsed="false">
      <c r="A1105" s="161"/>
      <c r="B1105" s="161"/>
      <c r="K1105" s="55"/>
      <c r="L1105" s="55"/>
      <c r="M1105" s="55"/>
      <c r="N1105" s="55"/>
      <c r="O1105" s="55"/>
      <c r="P1105" s="55"/>
      <c r="Q1105" s="55"/>
      <c r="R1105" s="55"/>
    </row>
    <row r="1106" s="10" customFormat="true" ht="30" hidden="false" customHeight="true" outlineLevel="0" collapsed="false">
      <c r="A1106" s="212"/>
      <c r="B1106" s="212"/>
      <c r="K1106" s="55"/>
      <c r="L1106" s="55"/>
      <c r="M1106" s="55"/>
      <c r="N1106" s="55"/>
      <c r="O1106" s="55"/>
      <c r="P1106" s="55"/>
      <c r="Q1106" s="55"/>
      <c r="R1106" s="55"/>
    </row>
    <row r="1107" s="10" customFormat="true" ht="30" hidden="false" customHeight="true" outlineLevel="0" collapsed="false">
      <c r="A1107" s="161"/>
      <c r="B1107" s="161"/>
      <c r="K1107" s="55"/>
      <c r="L1107" s="55"/>
      <c r="M1107" s="55"/>
      <c r="N1107" s="55"/>
      <c r="O1107" s="55"/>
      <c r="P1107" s="55"/>
      <c r="Q1107" s="55"/>
      <c r="R1107" s="55"/>
    </row>
    <row r="1108" s="10" customFormat="true" ht="30" hidden="false" customHeight="true" outlineLevel="0" collapsed="false">
      <c r="A1108" s="161"/>
      <c r="B1108" s="162"/>
    </row>
    <row r="1109" s="10" customFormat="true" ht="30" hidden="false" customHeight="true" outlineLevel="0" collapsed="false">
      <c r="A1109" s="161"/>
      <c r="B1109" s="162"/>
    </row>
    <row r="1110" s="10" customFormat="true" ht="30" hidden="false" customHeight="true" outlineLevel="0" collapsed="false">
      <c r="A1110" s="161"/>
      <c r="B1110" s="162"/>
      <c r="K1110" s="55"/>
      <c r="L1110" s="55"/>
      <c r="M1110" s="55"/>
      <c r="N1110" s="55"/>
      <c r="O1110" s="55"/>
      <c r="P1110" s="55"/>
      <c r="Q1110" s="55"/>
      <c r="R1110" s="55"/>
    </row>
    <row r="1111" s="10" customFormat="true" ht="30" hidden="false" customHeight="true" outlineLevel="0" collapsed="false">
      <c r="A1111" s="161"/>
      <c r="B1111" s="162"/>
    </row>
    <row r="1112" s="10" customFormat="true" ht="30" hidden="false" customHeight="true" outlineLevel="0" collapsed="false">
      <c r="A1112" s="161"/>
      <c r="B1112" s="161"/>
    </row>
    <row r="1113" s="10" customFormat="true" ht="30" hidden="false" customHeight="true" outlineLevel="0" collapsed="false">
      <c r="A1113" s="161"/>
      <c r="B1113" s="161"/>
    </row>
    <row r="1114" s="10" customFormat="true" ht="30" hidden="false" customHeight="true" outlineLevel="0" collapsed="false">
      <c r="A1114" s="161"/>
      <c r="B1114" s="162"/>
      <c r="K1114" s="55"/>
      <c r="L1114" s="55"/>
      <c r="M1114" s="55"/>
      <c r="N1114" s="55"/>
      <c r="O1114" s="55"/>
      <c r="P1114" s="55"/>
      <c r="Q1114" s="55"/>
      <c r="R1114" s="55"/>
    </row>
    <row r="1115" s="10" customFormat="true" ht="30" hidden="false" customHeight="true" outlineLevel="0" collapsed="false">
      <c r="A1115" s="161"/>
      <c r="B1115" s="161"/>
      <c r="K1115" s="55"/>
      <c r="L1115" s="55"/>
      <c r="M1115" s="55"/>
      <c r="N1115" s="55"/>
      <c r="O1115" s="55"/>
      <c r="P1115" s="55"/>
      <c r="Q1115" s="55"/>
      <c r="R1115" s="55"/>
    </row>
    <row r="1116" s="10" customFormat="true" ht="30" hidden="false" customHeight="true" outlineLevel="0" collapsed="false">
      <c r="A1116" s="161"/>
      <c r="B1116" s="161"/>
    </row>
    <row r="1117" s="10" customFormat="true" ht="30" hidden="false" customHeight="true" outlineLevel="0" collapsed="false">
      <c r="A1117" s="161"/>
      <c r="B1117" s="161"/>
      <c r="K1117" s="55"/>
      <c r="L1117" s="55"/>
      <c r="M1117" s="55"/>
      <c r="N1117" s="55"/>
      <c r="O1117" s="55"/>
      <c r="P1117" s="55"/>
      <c r="Q1117" s="55"/>
      <c r="R1117" s="55"/>
    </row>
    <row r="1118" s="10" customFormat="true" ht="47.25" hidden="false" customHeight="true" outlineLevel="0" collapsed="false">
      <c r="A1118" s="161"/>
      <c r="B1118" s="162"/>
      <c r="K1118" s="55"/>
      <c r="L1118" s="55"/>
      <c r="M1118" s="55"/>
      <c r="N1118" s="55"/>
      <c r="O1118" s="55"/>
      <c r="P1118" s="55"/>
      <c r="Q1118" s="55"/>
      <c r="R1118" s="55"/>
    </row>
    <row r="1119" s="10" customFormat="true" ht="30" hidden="false" customHeight="true" outlineLevel="0" collapsed="false">
      <c r="A1119" s="161"/>
      <c r="B1119" s="162"/>
    </row>
    <row r="1120" s="10" customFormat="true" ht="30" hidden="false" customHeight="true" outlineLevel="0" collapsed="false">
      <c r="A1120" s="161"/>
      <c r="B1120" s="161"/>
      <c r="K1120" s="55"/>
      <c r="L1120" s="55"/>
      <c r="M1120" s="55"/>
      <c r="N1120" s="55"/>
      <c r="O1120" s="55"/>
      <c r="P1120" s="55"/>
      <c r="Q1120" s="55"/>
      <c r="R1120" s="55"/>
    </row>
    <row r="1121" s="10" customFormat="true" ht="30" hidden="false" customHeight="true" outlineLevel="0" collapsed="false">
      <c r="A1121" s="161"/>
      <c r="B1121" s="162"/>
    </row>
    <row r="1122" s="10" customFormat="true" ht="30" hidden="false" customHeight="true" outlineLevel="0" collapsed="false">
      <c r="A1122" s="161"/>
      <c r="B1122" s="162"/>
      <c r="K1122" s="55"/>
      <c r="L1122" s="55"/>
      <c r="M1122" s="55"/>
      <c r="N1122" s="55"/>
      <c r="O1122" s="55"/>
      <c r="P1122" s="55"/>
      <c r="Q1122" s="55"/>
      <c r="R1122" s="55"/>
    </row>
    <row r="1123" s="10" customFormat="true" ht="30" hidden="false" customHeight="true" outlineLevel="0" collapsed="false">
      <c r="A1123" s="161"/>
      <c r="B1123" s="161"/>
      <c r="K1123" s="55"/>
      <c r="L1123" s="55"/>
      <c r="M1123" s="55"/>
      <c r="N1123" s="55"/>
      <c r="O1123" s="55"/>
      <c r="P1123" s="55"/>
      <c r="Q1123" s="55"/>
      <c r="R1123" s="55"/>
    </row>
    <row r="1124" s="10" customFormat="true" ht="30" hidden="false" customHeight="true" outlineLevel="0" collapsed="false">
      <c r="A1124" s="161"/>
      <c r="B1124" s="162"/>
      <c r="K1124" s="55"/>
      <c r="L1124" s="55"/>
      <c r="M1124" s="55"/>
      <c r="N1124" s="55"/>
      <c r="O1124" s="55"/>
      <c r="P1124" s="55"/>
      <c r="Q1124" s="55"/>
      <c r="R1124" s="55"/>
    </row>
    <row r="1125" s="10" customFormat="true" ht="30" hidden="false" customHeight="true" outlineLevel="0" collapsed="false">
      <c r="A1125" s="161"/>
      <c r="B1125" s="161"/>
      <c r="K1125" s="55"/>
      <c r="L1125" s="55"/>
      <c r="M1125" s="55"/>
      <c r="N1125" s="55"/>
      <c r="O1125" s="55"/>
      <c r="P1125" s="55"/>
      <c r="Q1125" s="55"/>
      <c r="R1125" s="55"/>
    </row>
    <row r="1126" s="10" customFormat="true" ht="30" hidden="false" customHeight="true" outlineLevel="0" collapsed="false">
      <c r="A1126" s="161"/>
      <c r="B1126" s="162"/>
      <c r="K1126" s="55"/>
      <c r="L1126" s="55"/>
      <c r="M1126" s="55"/>
      <c r="N1126" s="55"/>
      <c r="O1126" s="55"/>
      <c r="P1126" s="55"/>
      <c r="Q1126" s="55"/>
      <c r="R1126" s="55"/>
    </row>
    <row r="1127" s="10" customFormat="true" ht="30" hidden="false" customHeight="true" outlineLevel="0" collapsed="false">
      <c r="A1127" s="161"/>
      <c r="B1127" s="162"/>
      <c r="K1127" s="55"/>
      <c r="L1127" s="55"/>
      <c r="M1127" s="55"/>
      <c r="N1127" s="55"/>
      <c r="O1127" s="55"/>
      <c r="P1127" s="55"/>
      <c r="Q1127" s="55"/>
      <c r="R1127" s="55"/>
    </row>
    <row r="1128" s="10" customFormat="true" ht="30" hidden="false" customHeight="true" outlineLevel="0" collapsed="false">
      <c r="A1128" s="161"/>
      <c r="B1128" s="162"/>
    </row>
    <row r="1129" s="10" customFormat="true" ht="30" hidden="false" customHeight="true" outlineLevel="0" collapsed="false">
      <c r="A1129" s="161"/>
      <c r="B1129" s="162"/>
      <c r="K1129" s="58"/>
      <c r="L1129" s="58"/>
      <c r="M1129" s="58"/>
      <c r="N1129" s="58"/>
      <c r="O1129" s="58"/>
      <c r="P1129" s="58"/>
      <c r="Q1129" s="58"/>
      <c r="R1129" s="58"/>
    </row>
    <row r="1130" s="10" customFormat="true" ht="30" hidden="false" customHeight="true" outlineLevel="0" collapsed="false">
      <c r="A1130" s="161"/>
      <c r="B1130" s="162"/>
    </row>
    <row r="1131" s="10" customFormat="true" ht="30" hidden="false" customHeight="true" outlineLevel="0" collapsed="false">
      <c r="A1131" s="161"/>
      <c r="B1131" s="162"/>
      <c r="K1131" s="55"/>
      <c r="L1131" s="55"/>
      <c r="M1131" s="55"/>
      <c r="N1131" s="55"/>
      <c r="O1131" s="55"/>
      <c r="P1131" s="55"/>
      <c r="Q1131" s="55"/>
      <c r="R1131" s="55"/>
    </row>
    <row r="1132" s="10" customFormat="true" ht="30" hidden="false" customHeight="true" outlineLevel="0" collapsed="false">
      <c r="A1132" s="161"/>
      <c r="B1132" s="161"/>
      <c r="K1132" s="55"/>
      <c r="L1132" s="55"/>
      <c r="M1132" s="55"/>
      <c r="N1132" s="55"/>
      <c r="O1132" s="55"/>
      <c r="P1132" s="55"/>
      <c r="Q1132" s="55"/>
      <c r="R1132" s="55"/>
    </row>
    <row r="1133" s="160" customFormat="true" ht="30" hidden="false" customHeight="true" outlineLevel="0" collapsed="false">
      <c r="A1133" s="161"/>
      <c r="B1133" s="162"/>
      <c r="C1133" s="10"/>
      <c r="D1133" s="10"/>
      <c r="E1133" s="10"/>
      <c r="F1133" s="10"/>
      <c r="G1133" s="10"/>
      <c r="H1133" s="10"/>
      <c r="I1133" s="10"/>
      <c r="J1133" s="10"/>
      <c r="K1133" s="10"/>
      <c r="L1133" s="10"/>
      <c r="M1133" s="10"/>
      <c r="N1133" s="10"/>
      <c r="O1133" s="10"/>
      <c r="P1133" s="10"/>
      <c r="Q1133" s="10"/>
      <c r="R1133" s="10"/>
    </row>
    <row r="1134" s="10" customFormat="true" ht="30" hidden="false" customHeight="true" outlineLevel="0" collapsed="false">
      <c r="A1134" s="161"/>
      <c r="B1134" s="161"/>
    </row>
    <row r="1135" s="10" customFormat="true" ht="30" hidden="false" customHeight="true" outlineLevel="0" collapsed="false">
      <c r="A1135" s="161"/>
      <c r="B1135" s="162"/>
    </row>
    <row r="1136" s="10" customFormat="true" ht="30" hidden="false" customHeight="true" outlineLevel="0" collapsed="false">
      <c r="A1136" s="161"/>
      <c r="B1136" s="162"/>
    </row>
    <row r="1137" s="10" customFormat="true" ht="30" hidden="false" customHeight="true" outlineLevel="0" collapsed="false">
      <c r="A1137" s="161"/>
      <c r="B1137" s="161"/>
    </row>
    <row r="1138" s="10" customFormat="true" ht="30" hidden="false" customHeight="true" outlineLevel="0" collapsed="false">
      <c r="A1138" s="161"/>
      <c r="B1138" s="161"/>
    </row>
    <row r="1139" s="10" customFormat="true" ht="30" hidden="false" customHeight="true" outlineLevel="0" collapsed="false">
      <c r="A1139" s="161"/>
      <c r="B1139" s="161"/>
    </row>
    <row r="1140" s="10" customFormat="true" ht="30" hidden="false" customHeight="true" outlineLevel="0" collapsed="false">
      <c r="A1140" s="170"/>
      <c r="B1140" s="170"/>
      <c r="K1140" s="55"/>
      <c r="L1140" s="55"/>
      <c r="M1140" s="55"/>
      <c r="N1140" s="55"/>
      <c r="O1140" s="55"/>
      <c r="P1140" s="55"/>
      <c r="Q1140" s="55"/>
      <c r="R1140" s="55"/>
    </row>
    <row r="1141" s="10" customFormat="true" ht="30" hidden="false" customHeight="true" outlineLevel="0" collapsed="false">
      <c r="A1141" s="161"/>
      <c r="B1141" s="161"/>
    </row>
    <row r="1142" s="10" customFormat="true" ht="30" hidden="false" customHeight="true" outlineLevel="0" collapsed="false">
      <c r="A1142" s="161"/>
      <c r="B1142" s="161"/>
    </row>
    <row r="1143" s="10" customFormat="true" ht="30" hidden="false" customHeight="true" outlineLevel="0" collapsed="false">
      <c r="A1143" s="161"/>
      <c r="B1143" s="161"/>
    </row>
    <row r="1144" s="111" customFormat="true" ht="30" hidden="false" customHeight="true" outlineLevel="0" collapsed="false">
      <c r="A1144" s="162"/>
      <c r="B1144" s="162"/>
      <c r="C1144" s="10"/>
      <c r="D1144" s="10"/>
      <c r="E1144" s="10"/>
      <c r="F1144" s="10"/>
      <c r="G1144" s="10"/>
      <c r="H1144" s="10"/>
      <c r="I1144" s="10"/>
      <c r="J1144" s="10"/>
      <c r="K1144" s="10"/>
      <c r="L1144" s="10"/>
      <c r="M1144" s="10"/>
      <c r="N1144" s="10"/>
      <c r="O1144" s="10"/>
      <c r="P1144" s="10"/>
      <c r="Q1144" s="10"/>
      <c r="R1144" s="10"/>
    </row>
    <row r="1145" s="10" customFormat="true" ht="30" hidden="false" customHeight="true" outlineLevel="0" collapsed="false">
      <c r="A1145" s="161"/>
      <c r="B1145" s="161"/>
    </row>
    <row r="1146" s="10" customFormat="true" ht="30" hidden="false" customHeight="true" outlineLevel="0" collapsed="false">
      <c r="A1146" s="161"/>
      <c r="B1146" s="161"/>
      <c r="K1146" s="160"/>
      <c r="L1146" s="160"/>
      <c r="M1146" s="160"/>
      <c r="N1146" s="160"/>
      <c r="O1146" s="160"/>
      <c r="P1146" s="160"/>
      <c r="Q1146" s="160"/>
      <c r="R1146" s="160"/>
    </row>
    <row r="1147" s="10" customFormat="true" ht="30" hidden="false" customHeight="true" outlineLevel="0" collapsed="false">
      <c r="A1147" s="161"/>
      <c r="B1147" s="161"/>
    </row>
    <row r="1148" s="10" customFormat="true" ht="30" hidden="false" customHeight="true" outlineLevel="0" collapsed="false">
      <c r="A1148" s="161"/>
      <c r="B1148" s="161"/>
    </row>
    <row r="1149" s="10" customFormat="true" ht="30" hidden="false" customHeight="true" outlineLevel="0" collapsed="false">
      <c r="A1149" s="161"/>
      <c r="B1149" s="161"/>
    </row>
    <row r="1150" s="10" customFormat="true" ht="30" hidden="false" customHeight="true" outlineLevel="0" collapsed="false">
      <c r="A1150" s="161"/>
      <c r="B1150" s="161"/>
      <c r="K1150" s="111"/>
      <c r="L1150" s="111"/>
      <c r="M1150" s="111"/>
      <c r="N1150" s="111"/>
      <c r="O1150" s="111"/>
      <c r="P1150" s="111"/>
      <c r="Q1150" s="111"/>
      <c r="R1150" s="111"/>
    </row>
    <row r="1151" s="10" customFormat="true" ht="30" hidden="false" customHeight="true" outlineLevel="0" collapsed="false">
      <c r="A1151" s="161"/>
      <c r="B1151" s="161"/>
    </row>
    <row r="1152" s="111" customFormat="true" ht="30" hidden="false" customHeight="true" outlineLevel="0" collapsed="false">
      <c r="A1152" s="161"/>
      <c r="B1152" s="161"/>
      <c r="C1152" s="10"/>
      <c r="D1152" s="10"/>
      <c r="E1152" s="10"/>
      <c r="F1152" s="10"/>
      <c r="G1152" s="10"/>
      <c r="H1152" s="10"/>
      <c r="I1152" s="10"/>
      <c r="J1152" s="10"/>
      <c r="K1152" s="10"/>
      <c r="L1152" s="10"/>
      <c r="M1152" s="10"/>
      <c r="N1152" s="10"/>
      <c r="O1152" s="10"/>
      <c r="P1152" s="10"/>
      <c r="Q1152" s="10"/>
      <c r="R1152" s="10"/>
    </row>
    <row r="1153" s="10" customFormat="true" ht="30" hidden="false" customHeight="true" outlineLevel="0" collapsed="false">
      <c r="A1153" s="161"/>
      <c r="B1153" s="161"/>
    </row>
    <row r="1154" s="10" customFormat="true" ht="30" hidden="false" customHeight="true" outlineLevel="0" collapsed="false">
      <c r="A1154" s="152"/>
      <c r="B1154" s="152"/>
    </row>
    <row r="1155" s="10" customFormat="true" ht="30" hidden="false" customHeight="true" outlineLevel="0" collapsed="false">
      <c r="A1155" s="152"/>
      <c r="B1155" s="152"/>
    </row>
    <row r="1156" s="10" customFormat="true" ht="30" hidden="false" customHeight="true" outlineLevel="0" collapsed="false">
      <c r="A1156" s="187"/>
      <c r="B1156" s="187"/>
      <c r="K1156" s="160"/>
      <c r="L1156" s="160"/>
      <c r="M1156" s="160"/>
      <c r="N1156" s="160"/>
      <c r="O1156" s="160"/>
      <c r="P1156" s="160"/>
      <c r="Q1156" s="160"/>
      <c r="R1156" s="160"/>
    </row>
    <row r="1157" s="10" customFormat="true" ht="30" hidden="false" customHeight="true" outlineLevel="0" collapsed="false">
      <c r="A1157" s="170"/>
      <c r="B1157" s="170"/>
    </row>
    <row r="1158" s="10" customFormat="true" ht="30" hidden="false" customHeight="true" outlineLevel="0" collapsed="false">
      <c r="A1158" s="161"/>
      <c r="B1158" s="161"/>
    </row>
    <row r="1159" s="10" customFormat="true" ht="30" hidden="false" customHeight="true" outlineLevel="0" collapsed="false">
      <c r="A1159" s="161"/>
      <c r="B1159" s="161"/>
      <c r="K1159" s="111"/>
      <c r="L1159" s="111"/>
      <c r="M1159" s="111"/>
      <c r="N1159" s="111"/>
      <c r="O1159" s="111"/>
      <c r="P1159" s="111"/>
      <c r="Q1159" s="111"/>
      <c r="R1159" s="111"/>
    </row>
    <row r="1160" s="10" customFormat="true" ht="30" hidden="false" customHeight="true" outlineLevel="0" collapsed="false">
      <c r="A1160" s="161"/>
      <c r="B1160" s="161"/>
    </row>
    <row r="1161" s="10" customFormat="true" ht="30" hidden="false" customHeight="true" outlineLevel="0" collapsed="false">
      <c r="A1161" s="161"/>
      <c r="B1161" s="161"/>
      <c r="K1161" s="8" t="e">
        <f aca="false">#REF!</f>
        <v>#REF!</v>
      </c>
    </row>
    <row r="1162" s="10" customFormat="true" ht="30" hidden="false" customHeight="true" outlineLevel="0" collapsed="false">
      <c r="A1162" s="161"/>
      <c r="B1162" s="161"/>
    </row>
    <row r="1163" s="10" customFormat="true" ht="30" hidden="false" customHeight="true" outlineLevel="0" collapsed="false">
      <c r="A1163" s="185"/>
      <c r="B1163" s="185"/>
    </row>
    <row r="1164" s="10" customFormat="true" ht="30" hidden="false" customHeight="true" outlineLevel="0" collapsed="false">
      <c r="A1164" s="161"/>
      <c r="B1164" s="161"/>
    </row>
    <row r="1165" s="10" customFormat="true" ht="30" hidden="false" customHeight="true" outlineLevel="0" collapsed="false">
      <c r="A1165" s="161"/>
      <c r="B1165" s="161"/>
    </row>
    <row r="1166" s="10" customFormat="true" ht="30" hidden="false" customHeight="true" outlineLevel="0" collapsed="false">
      <c r="A1166" s="161"/>
      <c r="B1166" s="161"/>
    </row>
    <row r="1167" s="10" customFormat="true" ht="30" hidden="false" customHeight="true" outlineLevel="0" collapsed="false">
      <c r="A1167" s="161"/>
      <c r="B1167" s="161"/>
    </row>
    <row r="1168" s="10" customFormat="true" ht="30" hidden="false" customHeight="true" outlineLevel="0" collapsed="false">
      <c r="A1168" s="161"/>
      <c r="B1168" s="161"/>
    </row>
    <row r="1169" s="10" customFormat="true" ht="30" hidden="false" customHeight="true" outlineLevel="0" collapsed="false">
      <c r="A1169" s="161"/>
      <c r="B1169" s="161"/>
    </row>
    <row r="1170" s="10" customFormat="true" ht="30" hidden="false" customHeight="true" outlineLevel="0" collapsed="false">
      <c r="A1170" s="161"/>
      <c r="B1170" s="161"/>
      <c r="I1170" s="111"/>
      <c r="J1170" s="111"/>
      <c r="K1170" s="237"/>
      <c r="L1170" s="237"/>
      <c r="M1170" s="237"/>
      <c r="N1170" s="237"/>
      <c r="O1170" s="237"/>
      <c r="P1170" s="237"/>
      <c r="Q1170" s="237"/>
      <c r="R1170" s="237"/>
    </row>
    <row r="1171" s="10" customFormat="true" ht="30" hidden="false" customHeight="true" outlineLevel="0" collapsed="false">
      <c r="A1171" s="161"/>
      <c r="B1171" s="161"/>
    </row>
    <row r="1172" s="10" customFormat="true" ht="30" hidden="false" customHeight="true" outlineLevel="0" collapsed="false">
      <c r="A1172" s="161"/>
      <c r="B1172" s="161"/>
    </row>
    <row r="1173" s="10" customFormat="true" ht="30" hidden="false" customHeight="true" outlineLevel="0" collapsed="false">
      <c r="A1173" s="161"/>
      <c r="B1173" s="161"/>
    </row>
    <row r="1174" s="10" customFormat="true" ht="30" hidden="false" customHeight="true" outlineLevel="0" collapsed="false">
      <c r="A1174" s="185"/>
      <c r="B1174" s="185"/>
      <c r="C1174" s="111"/>
      <c r="D1174" s="111"/>
      <c r="E1174" s="111"/>
      <c r="F1174" s="111"/>
      <c r="G1174" s="111"/>
      <c r="H1174" s="111"/>
    </row>
    <row r="1175" s="10" customFormat="true" ht="30" hidden="false" customHeight="true" outlineLevel="0" collapsed="false">
      <c r="A1175" s="161"/>
      <c r="B1175" s="161"/>
    </row>
    <row r="1176" s="10" customFormat="true" ht="30" hidden="false" customHeight="true" outlineLevel="0" collapsed="false">
      <c r="A1176" s="161"/>
      <c r="B1176" s="161"/>
    </row>
    <row r="1177" s="10" customFormat="true" ht="30" hidden="false" customHeight="true" outlineLevel="0" collapsed="false">
      <c r="A1177" s="161"/>
      <c r="B1177" s="161"/>
    </row>
    <row r="1178" s="10" customFormat="true" ht="30" hidden="false" customHeight="true" outlineLevel="0" collapsed="false">
      <c r="A1178" s="161"/>
      <c r="B1178" s="161"/>
    </row>
    <row r="1179" s="10" customFormat="true" ht="30" hidden="false" customHeight="true" outlineLevel="0" collapsed="false">
      <c r="A1179" s="161"/>
      <c r="B1179" s="161"/>
    </row>
    <row r="1180" s="10" customFormat="true" ht="30" hidden="false" customHeight="true" outlineLevel="0" collapsed="false">
      <c r="A1180" s="161"/>
      <c r="B1180" s="161"/>
    </row>
    <row r="1181" s="10" customFormat="true" ht="30" hidden="false" customHeight="true" outlineLevel="0" collapsed="false">
      <c r="A1181" s="161"/>
      <c r="B1181" s="161"/>
    </row>
    <row r="1182" s="10" customFormat="true" ht="30" hidden="false" customHeight="true" outlineLevel="0" collapsed="false">
      <c r="A1182" s="161"/>
      <c r="B1182" s="161"/>
    </row>
    <row r="1183" s="10" customFormat="true" ht="30" hidden="false" customHeight="true" outlineLevel="0" collapsed="false">
      <c r="A1183" s="161"/>
      <c r="B1183" s="161"/>
    </row>
    <row r="1184" s="10" customFormat="true" ht="30" hidden="false" customHeight="true" outlineLevel="0" collapsed="false">
      <c r="A1184" s="161"/>
      <c r="B1184" s="161"/>
    </row>
    <row r="1185" s="10" customFormat="true" ht="30" hidden="false" customHeight="true" outlineLevel="0" collapsed="false">
      <c r="A1185" s="161"/>
      <c r="B1185" s="161"/>
    </row>
    <row r="1186" s="10" customFormat="true" ht="30" hidden="false" customHeight="true" outlineLevel="0" collapsed="false">
      <c r="A1186" s="161"/>
      <c r="B1186" s="161"/>
    </row>
    <row r="1187" s="10" customFormat="true" ht="30" hidden="false" customHeight="true" outlineLevel="0" collapsed="false">
      <c r="A1187" s="161"/>
      <c r="B1187" s="161"/>
    </row>
    <row r="1188" s="10" customFormat="true" ht="30" hidden="false" customHeight="true" outlineLevel="0" collapsed="false">
      <c r="A1188" s="161"/>
      <c r="B1188" s="161"/>
    </row>
    <row r="1189" s="10" customFormat="true" ht="30" hidden="false" customHeight="true" outlineLevel="0" collapsed="false">
      <c r="A1189" s="161"/>
      <c r="B1189" s="161"/>
    </row>
    <row r="1190" s="10" customFormat="true" ht="30" hidden="false" customHeight="true" outlineLevel="0" collapsed="false">
      <c r="A1190" s="161"/>
      <c r="B1190" s="161"/>
    </row>
    <row r="1191" s="10" customFormat="true" ht="30" hidden="false" customHeight="true" outlineLevel="0" collapsed="false">
      <c r="A1191" s="161"/>
      <c r="B1191" s="161"/>
    </row>
    <row r="1192" s="10" customFormat="true" ht="30" hidden="false" customHeight="true" outlineLevel="0" collapsed="false">
      <c r="A1192" s="161"/>
      <c r="B1192" s="161"/>
    </row>
    <row r="1193" s="10" customFormat="true" ht="30" hidden="false" customHeight="true" outlineLevel="0" collapsed="false">
      <c r="A1193" s="161"/>
      <c r="B1193" s="161"/>
    </row>
    <row r="1194" s="10" customFormat="true" ht="30" hidden="false" customHeight="true" outlineLevel="0" collapsed="false">
      <c r="A1194" s="161"/>
      <c r="B1194" s="161"/>
    </row>
    <row r="1195" s="10" customFormat="true" ht="30" hidden="false" customHeight="true" outlineLevel="0" collapsed="false">
      <c r="A1195" s="161"/>
      <c r="B1195" s="161"/>
    </row>
    <row r="1196" s="10" customFormat="true" ht="30" hidden="false" customHeight="true" outlineLevel="0" collapsed="false">
      <c r="A1196" s="161"/>
      <c r="B1196" s="161"/>
    </row>
    <row r="1197" s="10" customFormat="true" ht="30" hidden="false" customHeight="true" outlineLevel="0" collapsed="false">
      <c r="A1197" s="161"/>
      <c r="B1197" s="161"/>
    </row>
    <row r="1198" s="10" customFormat="true" ht="30" hidden="false" customHeight="true" outlineLevel="0" collapsed="false">
      <c r="A1198" s="161"/>
      <c r="B1198" s="161"/>
    </row>
    <row r="1199" s="10" customFormat="true" ht="30" hidden="false" customHeight="true" outlineLevel="0" collapsed="false">
      <c r="A1199" s="161"/>
      <c r="B1199" s="161"/>
    </row>
    <row r="1200" s="10" customFormat="true" ht="30" hidden="false" customHeight="true" outlineLevel="0" collapsed="false">
      <c r="A1200" s="161"/>
      <c r="B1200" s="161"/>
    </row>
    <row r="1201" s="10" customFormat="true" ht="30" hidden="false" customHeight="true" outlineLevel="0" collapsed="false">
      <c r="A1201" s="161"/>
      <c r="B1201" s="161"/>
    </row>
    <row r="1202" s="10" customFormat="true" ht="30" hidden="false" customHeight="true" outlineLevel="0" collapsed="false">
      <c r="A1202" s="161"/>
      <c r="B1202" s="161"/>
    </row>
    <row r="1203" s="10" customFormat="true" ht="30" hidden="false" customHeight="true" outlineLevel="0" collapsed="false">
      <c r="A1203" s="161"/>
      <c r="B1203" s="161"/>
    </row>
    <row r="1204" s="10" customFormat="true" ht="30" hidden="false" customHeight="true" outlineLevel="0" collapsed="false">
      <c r="A1204" s="161"/>
      <c r="B1204" s="161"/>
    </row>
    <row r="1205" s="10" customFormat="true" ht="30" hidden="false" customHeight="true" outlineLevel="0" collapsed="false">
      <c r="A1205" s="161"/>
      <c r="B1205" s="161"/>
    </row>
    <row r="1206" s="10" customFormat="true" ht="30" hidden="false" customHeight="true" outlineLevel="0" collapsed="false">
      <c r="A1206" s="161"/>
      <c r="B1206" s="161"/>
    </row>
    <row r="1207" s="10" customFormat="true" ht="30" hidden="false" customHeight="true" outlineLevel="0" collapsed="false">
      <c r="A1207" s="161"/>
      <c r="B1207" s="161"/>
    </row>
    <row r="1208" s="10" customFormat="true" ht="30" hidden="false" customHeight="true" outlineLevel="0" collapsed="false">
      <c r="A1208" s="161"/>
      <c r="B1208" s="161"/>
    </row>
    <row r="1209" s="10" customFormat="true" ht="30" hidden="false" customHeight="true" outlineLevel="0" collapsed="false">
      <c r="A1209" s="161"/>
      <c r="B1209" s="161"/>
    </row>
    <row r="1210" s="10" customFormat="true" ht="30" hidden="false" customHeight="true" outlineLevel="0" collapsed="false">
      <c r="A1210" s="161"/>
      <c r="B1210" s="161"/>
    </row>
    <row r="1211" s="10" customFormat="true" ht="30" hidden="false" customHeight="true" outlineLevel="0" collapsed="false">
      <c r="A1211" s="161"/>
      <c r="B1211" s="161"/>
    </row>
    <row r="1212" s="10" customFormat="true" ht="30" hidden="false" customHeight="true" outlineLevel="0" collapsed="false">
      <c r="A1212" s="161"/>
      <c r="B1212" s="161"/>
    </row>
    <row r="1213" s="10" customFormat="true" ht="30" hidden="false" customHeight="true" outlineLevel="0" collapsed="false">
      <c r="A1213" s="161"/>
      <c r="B1213" s="161"/>
    </row>
    <row r="1214" s="10" customFormat="true" ht="30" hidden="false" customHeight="true" outlineLevel="0" collapsed="false">
      <c r="A1214" s="161"/>
      <c r="B1214" s="161"/>
    </row>
    <row r="1215" s="10" customFormat="true" ht="30" hidden="false" customHeight="true" outlineLevel="0" collapsed="false">
      <c r="A1215" s="161"/>
      <c r="B1215" s="161"/>
    </row>
    <row r="1216" s="10" customFormat="true" ht="30" hidden="false" customHeight="true" outlineLevel="0" collapsed="false">
      <c r="A1216" s="161"/>
      <c r="B1216" s="161"/>
    </row>
    <row r="1217" s="111" customFormat="true" ht="30" hidden="false" customHeight="true" outlineLevel="0" collapsed="false">
      <c r="A1217" s="161"/>
      <c r="B1217" s="161"/>
      <c r="C1217" s="10"/>
      <c r="D1217" s="10"/>
      <c r="E1217" s="10"/>
      <c r="F1217" s="10"/>
      <c r="G1217" s="10"/>
      <c r="H1217" s="10"/>
      <c r="I1217" s="10"/>
      <c r="J1217" s="10"/>
      <c r="K1217" s="10"/>
      <c r="L1217" s="10"/>
      <c r="M1217" s="10"/>
      <c r="N1217" s="10"/>
      <c r="O1217" s="10"/>
      <c r="P1217" s="10"/>
      <c r="Q1217" s="10"/>
      <c r="R1217" s="10"/>
      <c r="S1217" s="10"/>
      <c r="T1217" s="10"/>
      <c r="U1217" s="10"/>
      <c r="V1217" s="10"/>
      <c r="W1217" s="10"/>
      <c r="X1217" s="10"/>
      <c r="Y1217" s="10"/>
      <c r="Z1217" s="10"/>
      <c r="AA1217" s="10"/>
      <c r="AB1217" s="10"/>
      <c r="AC1217" s="10"/>
      <c r="AD1217" s="10"/>
    </row>
    <row r="1218" s="10" customFormat="true" ht="30" hidden="false" customHeight="true" outlineLevel="0" collapsed="false">
      <c r="A1218" s="161"/>
      <c r="B1218" s="161"/>
    </row>
    <row r="1219" s="10" customFormat="true" ht="30" hidden="false" customHeight="true" outlineLevel="0" collapsed="false">
      <c r="A1219" s="161"/>
      <c r="B1219" s="161"/>
    </row>
    <row r="1220" s="10" customFormat="true" ht="30" hidden="false" customHeight="true" outlineLevel="0" collapsed="false">
      <c r="A1220" s="161"/>
      <c r="B1220" s="161"/>
    </row>
    <row r="1221" s="10" customFormat="true" ht="30" hidden="false" customHeight="true" outlineLevel="0" collapsed="false">
      <c r="A1221" s="161"/>
      <c r="B1221" s="161"/>
    </row>
    <row r="1222" s="10" customFormat="true" ht="30" hidden="false" customHeight="true" outlineLevel="0" collapsed="false">
      <c r="A1222" s="161"/>
      <c r="B1222" s="161"/>
    </row>
    <row r="1223" s="160" customFormat="true" ht="30" hidden="false" customHeight="true" outlineLevel="0" collapsed="false">
      <c r="A1223" s="161"/>
      <c r="B1223" s="161"/>
      <c r="C1223" s="10"/>
      <c r="D1223" s="10"/>
      <c r="E1223" s="10"/>
      <c r="F1223" s="10"/>
      <c r="G1223" s="10"/>
      <c r="H1223" s="10"/>
      <c r="I1223" s="10"/>
      <c r="J1223" s="10"/>
      <c r="K1223" s="10"/>
      <c r="L1223" s="10"/>
      <c r="M1223" s="10"/>
      <c r="N1223" s="10"/>
      <c r="O1223" s="10"/>
      <c r="P1223" s="10"/>
      <c r="Q1223" s="10"/>
      <c r="R1223" s="10"/>
    </row>
    <row r="1224" s="10" customFormat="true" ht="30" hidden="false" customHeight="true" outlineLevel="0" collapsed="false">
      <c r="A1224" s="161"/>
      <c r="B1224" s="161"/>
    </row>
    <row r="1225" s="10" customFormat="true" ht="30" hidden="false" customHeight="true" outlineLevel="0" collapsed="false">
      <c r="A1225" s="161"/>
      <c r="B1225" s="161"/>
    </row>
    <row r="1226" s="10" customFormat="true" ht="30" hidden="false" customHeight="true" outlineLevel="0" collapsed="false">
      <c r="A1226" s="161"/>
      <c r="B1226" s="161"/>
      <c r="S1226" s="111"/>
      <c r="T1226" s="111"/>
      <c r="U1226" s="111"/>
      <c r="V1226" s="111"/>
      <c r="W1226" s="111"/>
      <c r="X1226" s="111"/>
      <c r="Y1226" s="111"/>
      <c r="Z1226" s="111"/>
      <c r="AA1226" s="111"/>
      <c r="AB1226" s="111"/>
      <c r="AC1226" s="111"/>
      <c r="AD1226" s="111"/>
    </row>
    <row r="1227" s="10" customFormat="true" ht="30" hidden="false" customHeight="true" outlineLevel="0" collapsed="false">
      <c r="A1227" s="161"/>
      <c r="B1227" s="161"/>
    </row>
    <row r="1228" s="10" customFormat="true" ht="30" hidden="false" customHeight="true" outlineLevel="0" collapsed="false">
      <c r="A1228" s="161"/>
      <c r="B1228" s="161"/>
    </row>
    <row r="1229" s="10" customFormat="true" ht="30" hidden="false" customHeight="true" outlineLevel="0" collapsed="false">
      <c r="A1229" s="161"/>
      <c r="B1229" s="161"/>
    </row>
    <row r="1230" s="10" customFormat="true" ht="30" hidden="false" customHeight="true" outlineLevel="0" collapsed="false">
      <c r="A1230" s="161"/>
      <c r="B1230" s="161"/>
    </row>
    <row r="1231" s="10" customFormat="true" ht="30" hidden="false" customHeight="true" outlineLevel="0" collapsed="false">
      <c r="A1231" s="161"/>
      <c r="B1231" s="161"/>
    </row>
    <row r="1232" s="10" customFormat="true" ht="30" hidden="false" customHeight="true" outlineLevel="0" collapsed="false">
      <c r="A1232" s="161"/>
      <c r="B1232" s="161"/>
    </row>
    <row r="1233" s="10" customFormat="true" ht="30" hidden="false" customHeight="true" outlineLevel="0" collapsed="false">
      <c r="A1233" s="161"/>
      <c r="B1233" s="161"/>
    </row>
    <row r="1234" s="10" customFormat="true" ht="30" hidden="false" customHeight="true" outlineLevel="0" collapsed="false">
      <c r="A1234" s="161"/>
      <c r="B1234" s="161"/>
    </row>
    <row r="1235" s="10" customFormat="true" ht="30" hidden="false" customHeight="true" outlineLevel="0" collapsed="false">
      <c r="A1235" s="161"/>
      <c r="B1235" s="161"/>
    </row>
    <row r="1236" s="10" customFormat="true" ht="30" hidden="false" customHeight="true" outlineLevel="0" collapsed="false">
      <c r="A1236" s="161"/>
      <c r="B1236" s="161"/>
    </row>
    <row r="1237" s="10" customFormat="true" ht="30" hidden="false" customHeight="true" outlineLevel="0" collapsed="false">
      <c r="A1237" s="161"/>
      <c r="B1237" s="161"/>
      <c r="K1237" s="8" t="e">
        <f aca="false">#REF!</f>
        <v>#REF!</v>
      </c>
    </row>
    <row r="1238" s="10" customFormat="true" ht="30" hidden="false" customHeight="true" outlineLevel="0" collapsed="false">
      <c r="A1238" s="161"/>
      <c r="B1238" s="161"/>
    </row>
    <row r="1239" s="111" customFormat="true" ht="30" hidden="false" customHeight="true" outlineLevel="0" collapsed="false">
      <c r="A1239" s="161"/>
      <c r="B1239" s="161"/>
      <c r="C1239" s="10"/>
      <c r="D1239" s="10"/>
      <c r="E1239" s="10"/>
      <c r="F1239" s="10"/>
      <c r="G1239" s="10"/>
      <c r="H1239" s="10"/>
      <c r="I1239" s="10"/>
      <c r="J1239" s="10"/>
      <c r="K1239" s="8" t="e">
        <f aca="false">#REF!+K199+K279+K352+K434+K504+K598+K676+K762+K843+K932+K1001+K1076+K1161+K1237</f>
        <v>#REF!</v>
      </c>
      <c r="L1239" s="10"/>
      <c r="M1239" s="10"/>
      <c r="N1239" s="10"/>
      <c r="O1239" s="10"/>
      <c r="P1239" s="10"/>
      <c r="Q1239" s="10"/>
      <c r="R1239" s="10"/>
      <c r="S1239" s="10"/>
      <c r="T1239" s="10"/>
      <c r="U1239" s="10"/>
      <c r="V1239" s="10"/>
      <c r="W1239" s="10"/>
      <c r="X1239" s="10"/>
      <c r="Y1239" s="10"/>
      <c r="Z1239" s="10"/>
      <c r="AA1239" s="10"/>
      <c r="AB1239" s="10"/>
      <c r="AC1239" s="10"/>
      <c r="AD1239" s="10"/>
    </row>
    <row r="1240" s="10" customFormat="true" ht="30" hidden="false" customHeight="true" outlineLevel="0" collapsed="false">
      <c r="A1240" s="161"/>
      <c r="B1240" s="161"/>
      <c r="K1240" s="8" t="e">
        <f aca="false">K1239/15</f>
        <v>#REF!</v>
      </c>
    </row>
    <row r="1241" s="10" customFormat="true" ht="30" hidden="false" customHeight="true" outlineLevel="0" collapsed="false">
      <c r="A1241" s="161"/>
      <c r="B1241" s="161"/>
    </row>
    <row r="1242" s="10" customFormat="true" ht="30" hidden="false" customHeight="true" outlineLevel="0" collapsed="false">
      <c r="A1242" s="161"/>
      <c r="B1242" s="161"/>
    </row>
    <row r="1243" s="10" customFormat="true" ht="30" hidden="false" customHeight="true" outlineLevel="0" collapsed="false">
      <c r="A1243" s="161"/>
      <c r="B1243" s="161"/>
    </row>
    <row r="1244" s="10" customFormat="true" ht="30" hidden="false" customHeight="true" outlineLevel="0" collapsed="false">
      <c r="A1244" s="240"/>
      <c r="B1244" s="240"/>
    </row>
    <row r="1245" s="10" customFormat="true" ht="30" hidden="false" customHeight="true" outlineLevel="0" collapsed="false">
      <c r="A1245" s="240"/>
      <c r="B1245" s="240"/>
    </row>
    <row r="1246" s="10" customFormat="true" ht="30" hidden="false" customHeight="true" outlineLevel="0" collapsed="false">
      <c r="A1246" s="240"/>
      <c r="B1246" s="240"/>
    </row>
    <row r="1247" s="10" customFormat="true" ht="30" hidden="false" customHeight="true" outlineLevel="0" collapsed="false">
      <c r="A1247" s="152"/>
      <c r="B1247" s="152"/>
    </row>
    <row r="1248" s="10" customFormat="true" ht="30" hidden="false" customHeight="true" outlineLevel="0" collapsed="false">
      <c r="A1248" s="187"/>
      <c r="B1248" s="187"/>
      <c r="S1248" s="111"/>
      <c r="T1248" s="111"/>
      <c r="U1248" s="111"/>
      <c r="V1248" s="111"/>
      <c r="W1248" s="111"/>
      <c r="X1248" s="111"/>
      <c r="Y1248" s="111"/>
      <c r="Z1248" s="111"/>
      <c r="AA1248" s="111"/>
      <c r="AB1248" s="111"/>
      <c r="AC1248" s="111"/>
      <c r="AD1248" s="111"/>
    </row>
    <row r="1249" s="10" customFormat="true" ht="30" hidden="false" customHeight="true" outlineLevel="0" collapsed="false">
      <c r="A1249" s="170"/>
      <c r="B1249" s="170"/>
    </row>
    <row r="1250" s="10" customFormat="true" ht="30" hidden="false" customHeight="true" outlineLevel="0" collapsed="false">
      <c r="A1250" s="161"/>
      <c r="B1250" s="161"/>
    </row>
    <row r="1251" s="10" customFormat="true" ht="30" hidden="false" customHeight="true" outlineLevel="0" collapsed="false">
      <c r="A1251" s="161"/>
      <c r="B1251" s="161"/>
      <c r="C1251" s="10" t="n">
        <v>100</v>
      </c>
      <c r="D1251" s="10" t="n">
        <v>6.1</v>
      </c>
      <c r="E1251" s="10" t="n">
        <v>10.5</v>
      </c>
      <c r="F1251" s="10" t="n">
        <v>9.8</v>
      </c>
      <c r="G1251" s="10" t="n">
        <v>158</v>
      </c>
    </row>
    <row r="1252" s="10" customFormat="true" ht="30" hidden="false" customHeight="true" outlineLevel="0" collapsed="false">
      <c r="A1252" s="161"/>
      <c r="B1252" s="161"/>
    </row>
    <row r="1253" s="10" customFormat="true" ht="30" hidden="false" customHeight="true" outlineLevel="0" collapsed="false">
      <c r="A1253" s="161"/>
      <c r="B1253" s="161"/>
    </row>
    <row r="1254" s="10" customFormat="true" ht="30" hidden="false" customHeight="true" outlineLevel="0" collapsed="false">
      <c r="A1254" s="161"/>
      <c r="B1254" s="161"/>
    </row>
    <row r="1255" s="10" customFormat="true" ht="30" hidden="false" customHeight="true" outlineLevel="0" collapsed="false">
      <c r="A1255" s="161"/>
      <c r="B1255" s="161"/>
    </row>
    <row r="1256" s="10" customFormat="true" ht="30" hidden="false" customHeight="true" outlineLevel="0" collapsed="false">
      <c r="A1256" s="161"/>
      <c r="B1256" s="161"/>
    </row>
    <row r="1257" s="10" customFormat="true" ht="30" hidden="false" customHeight="true" outlineLevel="0" collapsed="false">
      <c r="A1257" s="161"/>
      <c r="B1257" s="161"/>
    </row>
    <row r="1258" s="10" customFormat="true" ht="30" hidden="false" customHeight="true" outlineLevel="0" collapsed="false">
      <c r="A1258" s="161"/>
      <c r="B1258" s="161"/>
    </row>
    <row r="1259" s="10" customFormat="true" ht="30" hidden="false" customHeight="true" outlineLevel="0" collapsed="false">
      <c r="A1259" s="161"/>
      <c r="B1259" s="161"/>
    </row>
    <row r="1260" s="10" customFormat="true" ht="30" hidden="false" customHeight="true" outlineLevel="0" collapsed="false">
      <c r="A1260" s="161"/>
      <c r="B1260" s="161"/>
    </row>
    <row r="1261" s="10" customFormat="true" ht="30" hidden="false" customHeight="true" outlineLevel="0" collapsed="false">
      <c r="A1261" s="161"/>
      <c r="B1261" s="161"/>
    </row>
    <row r="1262" s="10" customFormat="true" ht="30" hidden="false" customHeight="true" outlineLevel="0" collapsed="false">
      <c r="A1262" s="161"/>
      <c r="B1262" s="161"/>
    </row>
    <row r="1263" s="10" customFormat="true" ht="30" hidden="false" customHeight="true" outlineLevel="0" collapsed="false">
      <c r="A1263" s="161"/>
      <c r="B1263" s="161"/>
    </row>
    <row r="1264" s="10" customFormat="true" ht="30" hidden="false" customHeight="true" outlineLevel="0" collapsed="false">
      <c r="A1264" s="161"/>
      <c r="B1264" s="161"/>
    </row>
    <row r="1265" s="10" customFormat="true" ht="30" hidden="false" customHeight="true" outlineLevel="0" collapsed="false">
      <c r="A1265" s="161"/>
      <c r="B1265" s="161"/>
    </row>
    <row r="1266" s="10" customFormat="true" ht="30" hidden="false" customHeight="true" outlineLevel="0" collapsed="false">
      <c r="A1266" s="161"/>
      <c r="B1266" s="161"/>
    </row>
    <row r="1267" s="10" customFormat="true" ht="30" hidden="false" customHeight="true" outlineLevel="0" collapsed="false">
      <c r="A1267" s="161"/>
      <c r="B1267" s="161"/>
    </row>
    <row r="1268" s="10" customFormat="true" ht="30" hidden="false" customHeight="true" outlineLevel="0" collapsed="false">
      <c r="A1268" s="161"/>
      <c r="B1268" s="161"/>
    </row>
    <row r="1269" s="10" customFormat="true" ht="30" hidden="false" customHeight="true" outlineLevel="0" collapsed="false">
      <c r="A1269" s="161"/>
      <c r="B1269" s="161"/>
    </row>
    <row r="1270" s="10" customFormat="true" ht="30" hidden="false" customHeight="true" outlineLevel="0" collapsed="false">
      <c r="A1270" s="161"/>
      <c r="B1270" s="161"/>
    </row>
    <row r="1271" s="10" customFormat="true" ht="30" hidden="false" customHeight="true" outlineLevel="0" collapsed="false">
      <c r="A1271" s="161"/>
      <c r="B1271" s="161"/>
    </row>
    <row r="1272" s="10" customFormat="true" ht="30" hidden="false" customHeight="true" outlineLevel="0" collapsed="false">
      <c r="A1272" s="161"/>
      <c r="B1272" s="161"/>
    </row>
    <row r="1273" s="10" customFormat="true" ht="30" hidden="false" customHeight="true" outlineLevel="0" collapsed="false">
      <c r="A1273" s="161"/>
      <c r="B1273" s="161"/>
    </row>
    <row r="1274" s="10" customFormat="true" ht="30" hidden="false" customHeight="true" outlineLevel="0" collapsed="false">
      <c r="A1274" s="161"/>
      <c r="B1274" s="161"/>
    </row>
    <row r="1275" s="10" customFormat="true" ht="30" hidden="false" customHeight="true" outlineLevel="0" collapsed="false">
      <c r="A1275" s="161"/>
      <c r="B1275" s="161"/>
    </row>
    <row r="1276" s="10" customFormat="true" ht="30" hidden="false" customHeight="true" outlineLevel="0" collapsed="false">
      <c r="A1276" s="161"/>
      <c r="B1276" s="161"/>
    </row>
    <row r="1277" s="10" customFormat="true" ht="30" hidden="false" customHeight="true" outlineLevel="0" collapsed="false">
      <c r="A1277" s="161"/>
      <c r="B1277" s="161"/>
    </row>
    <row r="1278" s="10" customFormat="true" ht="30" hidden="false" customHeight="true" outlineLevel="0" collapsed="false">
      <c r="A1278" s="161"/>
      <c r="B1278" s="161"/>
      <c r="I1278" s="111"/>
      <c r="J1278" s="111"/>
      <c r="K1278" s="111"/>
      <c r="L1278" s="111"/>
      <c r="M1278" s="111"/>
      <c r="N1278" s="111"/>
      <c r="O1278" s="111"/>
      <c r="P1278" s="111"/>
      <c r="Q1278" s="111"/>
      <c r="R1278" s="111"/>
    </row>
    <row r="1279" s="10" customFormat="true" ht="30" hidden="false" customHeight="true" outlineLevel="0" collapsed="false">
      <c r="A1279" s="161"/>
      <c r="B1279" s="161"/>
    </row>
    <row r="1280" s="10" customFormat="true" ht="30" hidden="false" customHeight="true" outlineLevel="0" collapsed="false">
      <c r="A1280" s="161"/>
      <c r="B1280" s="161"/>
    </row>
    <row r="1281" s="10" customFormat="true" ht="30" hidden="false" customHeight="true" outlineLevel="0" collapsed="false">
      <c r="A1281" s="161"/>
      <c r="B1281" s="161"/>
    </row>
    <row r="1282" s="10" customFormat="true" ht="30" hidden="false" customHeight="true" outlineLevel="0" collapsed="false">
      <c r="A1282" s="185"/>
      <c r="B1282" s="185"/>
      <c r="C1282" s="111"/>
      <c r="D1282" s="111"/>
      <c r="E1282" s="111"/>
      <c r="F1282" s="111"/>
      <c r="G1282" s="111"/>
      <c r="H1282" s="111"/>
    </row>
    <row r="1283" s="10" customFormat="true" ht="30" hidden="false" customHeight="true" outlineLevel="0" collapsed="false">
      <c r="A1283" s="161"/>
      <c r="B1283" s="161"/>
    </row>
    <row r="1284" s="160" customFormat="true" ht="30" hidden="false" customHeight="true" outlineLevel="0" collapsed="false">
      <c r="A1284" s="161"/>
      <c r="B1284" s="161"/>
      <c r="C1284" s="10"/>
      <c r="D1284" s="10"/>
      <c r="E1284" s="10"/>
      <c r="F1284" s="10"/>
      <c r="G1284" s="10"/>
      <c r="H1284" s="10"/>
      <c r="I1284" s="10"/>
      <c r="J1284" s="10"/>
      <c r="K1284" s="10"/>
      <c r="L1284" s="10"/>
      <c r="M1284" s="10"/>
      <c r="N1284" s="10"/>
      <c r="O1284" s="10"/>
      <c r="P1284" s="10"/>
      <c r="Q1284" s="10"/>
      <c r="R1284" s="10"/>
    </row>
    <row r="1285" s="10" customFormat="true" ht="30" hidden="false" customHeight="true" outlineLevel="0" collapsed="false">
      <c r="A1285" s="161"/>
      <c r="B1285" s="161"/>
    </row>
    <row r="1286" s="10" customFormat="true" ht="30" hidden="false" customHeight="true" outlineLevel="0" collapsed="false">
      <c r="A1286" s="161"/>
      <c r="B1286" s="161"/>
    </row>
    <row r="1287" s="10" customFormat="true" ht="30" hidden="false" customHeight="true" outlineLevel="0" collapsed="false">
      <c r="A1287" s="161"/>
      <c r="B1287" s="161"/>
    </row>
    <row r="1288" s="10" customFormat="true" ht="30" hidden="false" customHeight="true" outlineLevel="0" collapsed="false">
      <c r="A1288" s="161"/>
      <c r="B1288" s="161"/>
    </row>
    <row r="1289" s="10" customFormat="true" ht="30" hidden="false" customHeight="true" outlineLevel="0" collapsed="false">
      <c r="A1289" s="161"/>
      <c r="B1289" s="161"/>
    </row>
    <row r="1290" s="10" customFormat="true" ht="30" hidden="false" customHeight="true" outlineLevel="0" collapsed="false">
      <c r="A1290" s="161"/>
      <c r="B1290" s="161"/>
    </row>
    <row r="1291" s="10" customFormat="true" ht="30" hidden="false" customHeight="true" outlineLevel="0" collapsed="false">
      <c r="A1291" s="161"/>
      <c r="B1291" s="161"/>
    </row>
    <row r="1292" s="10" customFormat="true" ht="30" hidden="false" customHeight="true" outlineLevel="0" collapsed="false">
      <c r="A1292" s="161"/>
      <c r="B1292" s="161"/>
    </row>
    <row r="1293" s="10" customFormat="true" ht="30" hidden="false" customHeight="true" outlineLevel="0" collapsed="false">
      <c r="A1293" s="161"/>
      <c r="B1293" s="161"/>
    </row>
    <row r="1294" s="10" customFormat="true" ht="30" hidden="false" customHeight="true" outlineLevel="0" collapsed="false">
      <c r="A1294" s="161"/>
      <c r="B1294" s="161"/>
    </row>
    <row r="1295" s="10" customFormat="true" ht="30" hidden="false" customHeight="true" outlineLevel="0" collapsed="false">
      <c r="A1295" s="161"/>
      <c r="B1295" s="161"/>
    </row>
    <row r="1296" s="10" customFormat="true" ht="30" hidden="false" customHeight="true" outlineLevel="0" collapsed="false">
      <c r="A1296" s="161"/>
      <c r="B1296" s="161"/>
    </row>
    <row r="1297" s="160" customFormat="true" ht="30" hidden="false" customHeight="true" outlineLevel="0" collapsed="false">
      <c r="A1297" s="161"/>
      <c r="B1297" s="161"/>
      <c r="C1297" s="10"/>
      <c r="D1297" s="10"/>
      <c r="E1297" s="10"/>
      <c r="F1297" s="10"/>
      <c r="G1297" s="10"/>
      <c r="H1297" s="10"/>
      <c r="I1297" s="10"/>
      <c r="J1297" s="10"/>
      <c r="K1297" s="10"/>
      <c r="L1297" s="10"/>
      <c r="M1297" s="10"/>
      <c r="N1297" s="10"/>
      <c r="O1297" s="10"/>
      <c r="P1297" s="10"/>
      <c r="Q1297" s="10"/>
      <c r="R1297" s="10"/>
    </row>
    <row r="1298" s="10" customFormat="true" ht="42.75" hidden="false" customHeight="true" outlineLevel="0" collapsed="false">
      <c r="A1298" s="161"/>
      <c r="B1298" s="161"/>
    </row>
    <row r="1299" s="10" customFormat="true" ht="38.25" hidden="false" customHeight="true" outlineLevel="0" collapsed="false">
      <c r="A1299" s="161"/>
      <c r="B1299" s="161"/>
    </row>
    <row r="1300" s="10" customFormat="true" ht="32.25" hidden="false" customHeight="true" outlineLevel="0" collapsed="false">
      <c r="A1300" s="161"/>
      <c r="B1300" s="161"/>
    </row>
    <row r="1301" s="10" customFormat="true" ht="30" hidden="false" customHeight="true" outlineLevel="0" collapsed="false">
      <c r="A1301" s="161"/>
      <c r="B1301" s="161"/>
    </row>
    <row r="1302" s="10" customFormat="true" ht="24.95" hidden="false" customHeight="true" outlineLevel="0" collapsed="false">
      <c r="A1302" s="161"/>
      <c r="B1302" s="161"/>
    </row>
    <row r="1303" s="10" customFormat="true" ht="24.95" hidden="false" customHeight="true" outlineLevel="0" collapsed="false">
      <c r="A1303" s="161"/>
      <c r="B1303" s="161"/>
    </row>
    <row r="1304" s="10" customFormat="true" ht="24.95" hidden="false" customHeight="true" outlineLevel="0" collapsed="false">
      <c r="A1304" s="161"/>
      <c r="B1304" s="161"/>
    </row>
    <row r="1305" s="10" customFormat="true" ht="24.95" hidden="false" customHeight="true" outlineLevel="0" collapsed="false">
      <c r="A1305" s="161"/>
      <c r="B1305" s="161"/>
    </row>
    <row r="1306" s="10" customFormat="true" ht="24.95" hidden="false" customHeight="true" outlineLevel="0" collapsed="false">
      <c r="A1306" s="161"/>
      <c r="B1306" s="161"/>
    </row>
    <row r="1307" s="10" customFormat="true" ht="24.95" hidden="false" customHeight="true" outlineLevel="0" collapsed="false">
      <c r="A1307" s="161"/>
      <c r="B1307" s="161"/>
    </row>
    <row r="1308" s="10" customFormat="true" ht="24.95" hidden="false" customHeight="true" outlineLevel="0" collapsed="false">
      <c r="A1308" s="161"/>
      <c r="B1308" s="161"/>
    </row>
    <row r="1309" s="10" customFormat="true" ht="24.95" hidden="false" customHeight="true" outlineLevel="0" collapsed="false">
      <c r="A1309" s="161"/>
      <c r="B1309" s="161"/>
    </row>
    <row r="1310" s="10" customFormat="true" ht="24.95" hidden="false" customHeight="true" outlineLevel="0" collapsed="false">
      <c r="A1310" s="161"/>
      <c r="B1310" s="161"/>
    </row>
    <row r="1311" s="10" customFormat="true" ht="24.95" hidden="false" customHeight="true" outlineLevel="0" collapsed="false">
      <c r="A1311" s="161"/>
      <c r="B1311" s="161"/>
      <c r="K1311" s="160"/>
      <c r="L1311" s="160"/>
      <c r="M1311" s="160"/>
      <c r="N1311" s="160"/>
      <c r="O1311" s="160"/>
      <c r="P1311" s="160"/>
      <c r="Q1311" s="160"/>
      <c r="R1311" s="160"/>
    </row>
    <row r="1312" s="10" customFormat="true" ht="24.95" hidden="false" customHeight="true" outlineLevel="0" collapsed="false">
      <c r="A1312" s="161"/>
      <c r="B1312" s="161"/>
    </row>
    <row r="1313" s="10" customFormat="true" ht="24.95" hidden="false" customHeight="true" outlineLevel="0" collapsed="false">
      <c r="A1313" s="161"/>
      <c r="B1313" s="161"/>
    </row>
    <row r="1314" s="10" customFormat="true" ht="24.95" hidden="false" customHeight="true" outlineLevel="0" collapsed="false">
      <c r="A1314" s="161"/>
      <c r="B1314" s="161"/>
    </row>
    <row r="1315" s="10" customFormat="true" ht="30" hidden="false" customHeight="true" outlineLevel="0" collapsed="false">
      <c r="A1315" s="212"/>
      <c r="B1315" s="212"/>
    </row>
    <row r="1316" s="10" customFormat="true" ht="60" hidden="false" customHeight="true" outlineLevel="0" collapsed="false">
      <c r="A1316" s="161"/>
      <c r="B1316" s="161"/>
    </row>
    <row r="1317" s="10" customFormat="true" ht="24.95" hidden="false" customHeight="true" outlineLevel="0" collapsed="false">
      <c r="A1317" s="161"/>
      <c r="B1317" s="161"/>
    </row>
    <row r="1318" s="10" customFormat="true" ht="24.95" hidden="false" customHeight="true" outlineLevel="0" collapsed="false">
      <c r="A1318" s="161"/>
      <c r="B1318" s="161"/>
    </row>
    <row r="1319" s="10" customFormat="true" ht="24.95" hidden="false" customHeight="true" outlineLevel="0" collapsed="false">
      <c r="A1319" s="161"/>
      <c r="B1319" s="161"/>
    </row>
    <row r="1320" s="10" customFormat="true" ht="24.95" hidden="false" customHeight="true" outlineLevel="0" collapsed="false">
      <c r="A1320" s="161"/>
      <c r="B1320" s="161"/>
    </row>
    <row r="1321" s="10" customFormat="true" ht="24.95" hidden="false" customHeight="true" outlineLevel="0" collapsed="false">
      <c r="A1321" s="161"/>
      <c r="B1321" s="161"/>
    </row>
    <row r="1322" s="10" customFormat="true" ht="24.95" hidden="false" customHeight="true" outlineLevel="0" collapsed="false">
      <c r="A1322" s="161"/>
      <c r="B1322" s="161"/>
      <c r="I1322" s="111"/>
      <c r="J1322" s="111"/>
      <c r="K1322" s="111"/>
      <c r="L1322" s="111"/>
      <c r="M1322" s="111"/>
      <c r="N1322" s="111"/>
      <c r="O1322" s="111"/>
      <c r="P1322" s="111"/>
      <c r="Q1322" s="111"/>
      <c r="R1322" s="111"/>
    </row>
    <row r="1323" s="10" customFormat="true" ht="20.1" hidden="false" customHeight="true" outlineLevel="0" collapsed="false">
      <c r="A1323" s="161"/>
      <c r="B1323" s="161"/>
    </row>
    <row r="1324" s="10" customFormat="true" ht="20.1" hidden="false" customHeight="true" outlineLevel="0" collapsed="false">
      <c r="A1324" s="161"/>
      <c r="B1324" s="161"/>
    </row>
    <row r="1325" s="10" customFormat="true" ht="20.1" hidden="false" customHeight="true" outlineLevel="0" collapsed="false">
      <c r="A1325" s="161"/>
      <c r="B1325" s="161"/>
    </row>
    <row r="1326" s="10" customFormat="true" ht="20.1" hidden="false" customHeight="true" outlineLevel="0" collapsed="false">
      <c r="A1326" s="185"/>
      <c r="B1326" s="185"/>
      <c r="C1326" s="111"/>
      <c r="D1326" s="111"/>
      <c r="E1326" s="111"/>
      <c r="F1326" s="111"/>
      <c r="G1326" s="111"/>
      <c r="H1326" s="111"/>
    </row>
    <row r="1327" s="10" customFormat="true" ht="20.1" hidden="false" customHeight="true" outlineLevel="0" collapsed="false">
      <c r="A1327" s="161"/>
      <c r="B1327" s="161"/>
    </row>
    <row r="1328" s="10" customFormat="true" ht="20.1" hidden="false" customHeight="true" outlineLevel="0" collapsed="false">
      <c r="A1328" s="161"/>
      <c r="B1328" s="161"/>
    </row>
    <row r="1329" s="10" customFormat="true" ht="45" hidden="false" customHeight="true" outlineLevel="0" collapsed="false">
      <c r="A1329" s="241"/>
      <c r="B1329" s="241"/>
    </row>
    <row r="1330" s="10" customFormat="true" ht="20.1" hidden="false" customHeight="true" outlineLevel="0" collapsed="false">
      <c r="A1330" s="241"/>
      <c r="B1330" s="241"/>
      <c r="I1330" s="111"/>
      <c r="J1330" s="111"/>
      <c r="K1330" s="111"/>
      <c r="L1330" s="111"/>
      <c r="M1330" s="111"/>
      <c r="N1330" s="111"/>
      <c r="O1330" s="111"/>
      <c r="P1330" s="111"/>
      <c r="Q1330" s="111"/>
      <c r="R1330" s="111"/>
    </row>
    <row r="1331" s="10" customFormat="true" ht="20.1" hidden="false" customHeight="true" outlineLevel="0" collapsed="false">
      <c r="A1331" s="226"/>
      <c r="B1331" s="226"/>
    </row>
    <row r="1332" s="10" customFormat="true" ht="20.1" hidden="false" customHeight="true" outlineLevel="0" collapsed="false">
      <c r="A1332" s="226"/>
      <c r="B1332" s="226"/>
    </row>
    <row r="1333" s="10" customFormat="true" ht="20.1" hidden="false" customHeight="true" outlineLevel="0" collapsed="false">
      <c r="A1333" s="236"/>
      <c r="B1333" s="236"/>
    </row>
    <row r="1334" s="10" customFormat="true" ht="20.1" hidden="false" customHeight="true" outlineLevel="0" collapsed="false">
      <c r="A1334" s="201"/>
      <c r="B1334" s="201"/>
      <c r="C1334" s="111"/>
      <c r="D1334" s="111"/>
      <c r="E1334" s="111"/>
      <c r="F1334" s="111"/>
      <c r="G1334" s="111"/>
      <c r="H1334" s="111"/>
    </row>
    <row r="1335" s="10" customFormat="true" ht="20.1" hidden="false" customHeight="true" outlineLevel="0" collapsed="false">
      <c r="A1335" s="161"/>
      <c r="B1335" s="161"/>
    </row>
    <row r="1336" s="10" customFormat="true" ht="20.1" hidden="false" customHeight="true" outlineLevel="0" collapsed="false">
      <c r="A1336" s="161"/>
      <c r="B1336" s="161"/>
    </row>
    <row r="1337" s="10" customFormat="true" ht="20.1" hidden="false" customHeight="true" outlineLevel="0" collapsed="false">
      <c r="A1337" s="161"/>
      <c r="B1337" s="161"/>
    </row>
    <row r="1338" s="10" customFormat="true" ht="20.1" hidden="false" customHeight="true" outlineLevel="0" collapsed="false">
      <c r="A1338" s="161"/>
      <c r="B1338" s="161"/>
    </row>
    <row r="1339" s="10" customFormat="true" ht="20.1" hidden="false" customHeight="true" outlineLevel="0" collapsed="false">
      <c r="A1339" s="161"/>
      <c r="B1339" s="161"/>
    </row>
    <row r="1340" s="10" customFormat="true" ht="20.1" hidden="false" customHeight="true" outlineLevel="0" collapsed="false">
      <c r="A1340" s="161"/>
      <c r="B1340" s="161"/>
    </row>
    <row r="1341" s="10" customFormat="true" ht="20.1" hidden="false" customHeight="true" outlineLevel="0" collapsed="false">
      <c r="A1341" s="161"/>
      <c r="B1341" s="161"/>
    </row>
    <row r="1342" s="10" customFormat="true" ht="20.1" hidden="false" customHeight="true" outlineLevel="0" collapsed="false">
      <c r="A1342" s="161"/>
      <c r="B1342" s="161"/>
    </row>
    <row r="1343" s="10" customFormat="true" ht="20.1" hidden="false" customHeight="true" outlineLevel="0" collapsed="false">
      <c r="A1343" s="161"/>
      <c r="B1343" s="161"/>
    </row>
    <row r="1344" s="10" customFormat="true" ht="20.1" hidden="false" customHeight="true" outlineLevel="0" collapsed="false">
      <c r="A1344" s="161"/>
      <c r="B1344" s="161"/>
    </row>
    <row r="1345" s="10" customFormat="true" ht="20.1" hidden="false" customHeight="true" outlineLevel="0" collapsed="false">
      <c r="A1345" s="161"/>
      <c r="B1345" s="161"/>
    </row>
    <row r="1346" s="10" customFormat="true" ht="20.1" hidden="false" customHeight="true" outlineLevel="0" collapsed="false">
      <c r="A1346" s="161"/>
      <c r="B1346" s="161"/>
    </row>
    <row r="1347" s="10" customFormat="true" ht="20.1" hidden="false" customHeight="true" outlineLevel="0" collapsed="false">
      <c r="A1347" s="161"/>
      <c r="B1347" s="161"/>
    </row>
    <row r="1348" s="10" customFormat="true" ht="20.1" hidden="false" customHeight="true" outlineLevel="0" collapsed="false">
      <c r="A1348" s="161"/>
      <c r="B1348" s="161"/>
    </row>
    <row r="1349" s="10" customFormat="true" ht="20.1" hidden="false" customHeight="true" outlineLevel="0" collapsed="false">
      <c r="A1349" s="161"/>
      <c r="B1349" s="161"/>
    </row>
    <row r="1350" s="10" customFormat="true" ht="20.1" hidden="false" customHeight="true" outlineLevel="0" collapsed="false">
      <c r="A1350" s="161"/>
      <c r="B1350" s="161"/>
    </row>
    <row r="1351" s="10" customFormat="true" ht="20.1" hidden="false" customHeight="true" outlineLevel="0" collapsed="false">
      <c r="A1351" s="161"/>
      <c r="B1351" s="161"/>
    </row>
    <row r="1352" s="10" customFormat="true" ht="20.1" hidden="false" customHeight="true" outlineLevel="0" collapsed="false">
      <c r="A1352" s="161"/>
      <c r="B1352" s="161"/>
    </row>
    <row r="1353" s="10" customFormat="true" ht="20.1" hidden="false" customHeight="true" outlineLevel="0" collapsed="false">
      <c r="A1353" s="161"/>
      <c r="B1353" s="161"/>
    </row>
    <row r="1354" s="10" customFormat="true" ht="20.1" hidden="false" customHeight="true" outlineLevel="0" collapsed="false">
      <c r="A1354" s="161"/>
      <c r="B1354" s="161"/>
    </row>
    <row r="1355" s="10" customFormat="true" ht="20.1" hidden="false" customHeight="true" outlineLevel="0" collapsed="false">
      <c r="A1355" s="161"/>
      <c r="B1355" s="161"/>
    </row>
    <row r="1356" s="10" customFormat="true" ht="20.1" hidden="false" customHeight="true" outlineLevel="0" collapsed="false">
      <c r="A1356" s="161"/>
      <c r="B1356" s="161"/>
    </row>
    <row r="1357" s="10" customFormat="true" ht="20.1" hidden="false" customHeight="true" outlineLevel="0" collapsed="false">
      <c r="A1357" s="161"/>
      <c r="B1357" s="161"/>
    </row>
    <row r="1358" s="10" customFormat="true" ht="20.1" hidden="false" customHeight="true" outlineLevel="0" collapsed="false">
      <c r="A1358" s="161"/>
      <c r="B1358" s="161"/>
    </row>
    <row r="1359" s="10" customFormat="true" ht="20.1" hidden="false" customHeight="true" outlineLevel="0" collapsed="false">
      <c r="A1359" s="161"/>
      <c r="B1359" s="161"/>
    </row>
    <row r="1360" s="10" customFormat="true" ht="20.1" hidden="false" customHeight="true" outlineLevel="0" collapsed="false">
      <c r="A1360" s="161"/>
      <c r="B1360" s="161"/>
    </row>
    <row r="1361" s="10" customFormat="true" ht="20.1" hidden="false" customHeight="true" outlineLevel="0" collapsed="false">
      <c r="A1361" s="161"/>
      <c r="B1361" s="161"/>
    </row>
    <row r="1362" s="10" customFormat="true" ht="20.1" hidden="false" customHeight="true" outlineLevel="0" collapsed="false">
      <c r="A1362" s="161"/>
      <c r="B1362" s="161"/>
    </row>
    <row r="1363" s="10" customFormat="true" ht="20.1" hidden="false" customHeight="true" outlineLevel="0" collapsed="false">
      <c r="A1363" s="161"/>
      <c r="B1363" s="161"/>
    </row>
    <row r="1364" customFormat="false" ht="20.1" hidden="false" customHeight="true" outlineLevel="0" collapsed="false">
      <c r="A1364" s="161"/>
      <c r="B1364" s="161"/>
      <c r="C1364" s="10"/>
      <c r="D1364" s="10"/>
      <c r="E1364" s="10"/>
      <c r="F1364" s="10"/>
      <c r="G1364" s="10"/>
      <c r="H1364" s="10"/>
    </row>
    <row r="1365" customFormat="false" ht="20.1" hidden="false" customHeight="true" outlineLevel="0" collapsed="false">
      <c r="A1365" s="161"/>
      <c r="B1365" s="161"/>
      <c r="C1365" s="10"/>
      <c r="D1365" s="10"/>
      <c r="E1365" s="10"/>
      <c r="F1365" s="10"/>
      <c r="G1365" s="10"/>
      <c r="H1365" s="10"/>
    </row>
    <row r="1366" customFormat="false" ht="20.1" hidden="false" customHeight="true" outlineLevel="0" collapsed="false">
      <c r="A1366" s="161"/>
      <c r="B1366" s="161"/>
      <c r="C1366" s="10"/>
      <c r="D1366" s="10"/>
      <c r="E1366" s="10"/>
      <c r="F1366" s="10"/>
      <c r="G1366" s="10"/>
      <c r="H1366" s="10"/>
    </row>
    <row r="1367" customFormat="false" ht="20.1" hidden="false" customHeight="true" outlineLevel="0" collapsed="false">
      <c r="A1367" s="161"/>
      <c r="B1367" s="161"/>
      <c r="C1367" s="10"/>
      <c r="D1367" s="10"/>
      <c r="E1367" s="10"/>
      <c r="F1367" s="10"/>
      <c r="G1367" s="10"/>
      <c r="H1367" s="10"/>
    </row>
  </sheetData>
  <autoFilter ref="A1:A128"/>
  <mergeCells count="41">
    <mergeCell ref="A1:R1"/>
    <mergeCell ref="A2:R2"/>
    <mergeCell ref="A3:R3"/>
    <mergeCell ref="A4:A5"/>
    <mergeCell ref="B4:B5"/>
    <mergeCell ref="C4:C5"/>
    <mergeCell ref="D4:H4"/>
    <mergeCell ref="K4:N4"/>
    <mergeCell ref="O4:R4"/>
    <mergeCell ref="A6:D6"/>
    <mergeCell ref="A8:C8"/>
    <mergeCell ref="A15:C15"/>
    <mergeCell ref="A18:C18"/>
    <mergeCell ref="A22:C22"/>
    <mergeCell ref="A23:C23"/>
    <mergeCell ref="A24:D24"/>
    <mergeCell ref="A25:C25"/>
    <mergeCell ref="A26:C26"/>
    <mergeCell ref="A40:C40"/>
    <mergeCell ref="A41:C41"/>
    <mergeCell ref="A54:C54"/>
    <mergeCell ref="A59:R59"/>
    <mergeCell ref="A63:C63"/>
    <mergeCell ref="A68:C68"/>
    <mergeCell ref="A69:C69"/>
    <mergeCell ref="A70:D70"/>
    <mergeCell ref="A72:C72"/>
    <mergeCell ref="A73:R73"/>
    <mergeCell ref="A74:C74"/>
    <mergeCell ref="A84:C84"/>
    <mergeCell ref="A90:C90"/>
    <mergeCell ref="A103:C103"/>
    <mergeCell ref="A113:C113"/>
    <mergeCell ref="A116:C116"/>
    <mergeCell ref="A121:C121"/>
    <mergeCell ref="A124:C124"/>
    <mergeCell ref="A125:C125"/>
    <mergeCell ref="A126:D126"/>
    <mergeCell ref="A128:C128"/>
    <mergeCell ref="A130:C130"/>
    <mergeCell ref="K750:M750"/>
  </mergeCells>
  <printOptions headings="false" gridLines="false" gridLinesSet="true" horizontalCentered="true" verticalCentered="false"/>
  <pageMargins left="0.196527777777778" right="0.196527777777778" top="0.0833333333333333" bottom="0.0416666666666667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AM1383"/>
  <sheetViews>
    <sheetView showFormulas="false" showGridLines="true" showRowColHeaders="true" showZeros="true" rightToLeft="false" tabSelected="false" showOutlineSymbols="true" defaultGridColor="true" view="pageBreakPreview" topLeftCell="A40" colorId="64" zoomScale="100" zoomScaleNormal="100" zoomScalePageLayoutView="100" workbookViewId="0">
      <selection pane="topLeft" activeCell="D46" activeCellId="0" sqref="D46"/>
    </sheetView>
  </sheetViews>
  <sheetFormatPr defaultRowHeight="20.1" zeroHeight="false" outlineLevelRow="0" outlineLevelCol="1"/>
  <cols>
    <col collapsed="false" customWidth="true" hidden="false" outlineLevel="0" max="1" min="1" style="1" width="28.34"/>
    <col collapsed="false" customWidth="true" hidden="false" outlineLevel="0" max="2" min="2" style="2" width="7.8"/>
    <col collapsed="false" customWidth="true" hidden="false" outlineLevel="0" max="3" min="3" style="3" width="7.22"/>
    <col collapsed="false" customWidth="true" hidden="false" outlineLevel="0" max="4" min="4" style="4" width="7.36"/>
    <col collapsed="false" customWidth="true" hidden="false" outlineLevel="0" max="5" min="5" style="5" width="6.39"/>
    <col collapsed="false" customWidth="true" hidden="false" outlineLevel="0" max="6" min="6" style="6" width="6.23"/>
    <col collapsed="false" customWidth="true" hidden="false" outlineLevel="0" max="7" min="7" style="6" width="6.54"/>
    <col collapsed="false" customWidth="true" hidden="false" outlineLevel="0" max="8" min="8" style="6" width="9.03"/>
    <col collapsed="false" customWidth="true" hidden="false" outlineLevel="1" max="9" min="9" style="7" width="8.21"/>
    <col collapsed="false" customWidth="true" hidden="false" outlineLevel="1" max="10" min="10" style="7" width="7.08"/>
    <col collapsed="false" customWidth="true" hidden="false" outlineLevel="0" max="11" min="11" style="5" width="6.11"/>
    <col collapsed="false" customWidth="true" hidden="false" outlineLevel="0" max="12" min="12" style="8" width="5.28"/>
    <col collapsed="false" customWidth="true" hidden="false" outlineLevel="0" max="13" min="13" style="8" width="6.23"/>
    <col collapsed="false" customWidth="true" hidden="false" outlineLevel="0" max="14" min="14" style="8" width="5.83"/>
    <col collapsed="false" customWidth="true" hidden="false" outlineLevel="0" max="15" min="15" style="9" width="6.39"/>
    <col collapsed="false" customWidth="true" hidden="false" outlineLevel="0" max="16" min="16" style="9" width="6.54"/>
    <col collapsed="false" customWidth="true" hidden="false" outlineLevel="0" max="17" min="17" style="8" width="7.49"/>
    <col collapsed="false" customWidth="true" hidden="false" outlineLevel="0" max="18" min="18" style="8" width="6.64"/>
    <col collapsed="false" customWidth="true" hidden="true" outlineLevel="0" max="26" min="19" style="10" width="9.07"/>
    <col collapsed="false" customWidth="true" hidden="false" outlineLevel="0" max="27" min="27" style="10" width="9.48"/>
    <col collapsed="false" customWidth="true" hidden="false" outlineLevel="0" max="257" min="28" style="10" width="9.07"/>
    <col collapsed="false" customWidth="true" hidden="false" outlineLevel="0" max="1025" min="258" style="0" width="9.07"/>
  </cols>
  <sheetData>
    <row r="1" customFormat="false" ht="12.8" hidden="false" customHeight="true" outlineLevel="0" collapsed="false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</row>
    <row r="2" customFormat="false" ht="26.1" hidden="false" customHeight="true" outlineLevel="0" collapsed="false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</row>
    <row r="3" customFormat="false" ht="26.1" hidden="false" customHeight="true" outlineLevel="0" collapsed="false">
      <c r="A3" s="12" t="s">
        <v>202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</row>
    <row r="4" customFormat="false" ht="26.1" hidden="false" customHeight="true" outlineLevel="0" collapsed="false">
      <c r="A4" s="13" t="s">
        <v>3</v>
      </c>
      <c r="B4" s="14" t="s">
        <v>4</v>
      </c>
      <c r="C4" s="14" t="s">
        <v>5</v>
      </c>
      <c r="D4" s="14" t="s">
        <v>6</v>
      </c>
      <c r="E4" s="14"/>
      <c r="F4" s="14"/>
      <c r="G4" s="14"/>
      <c r="H4" s="14"/>
      <c r="I4" s="15"/>
      <c r="J4" s="15"/>
      <c r="K4" s="16" t="s">
        <v>7</v>
      </c>
      <c r="L4" s="16"/>
      <c r="M4" s="16"/>
      <c r="N4" s="16"/>
      <c r="O4" s="16" t="s">
        <v>8</v>
      </c>
      <c r="P4" s="16"/>
      <c r="Q4" s="16"/>
      <c r="R4" s="16"/>
    </row>
    <row r="5" customFormat="false" ht="26.1" hidden="false" customHeight="true" outlineLevel="0" collapsed="false">
      <c r="A5" s="13"/>
      <c r="B5" s="14"/>
      <c r="C5" s="14"/>
      <c r="D5" s="14" t="s">
        <v>9</v>
      </c>
      <c r="E5" s="17" t="s">
        <v>10</v>
      </c>
      <c r="F5" s="17" t="s">
        <v>11</v>
      </c>
      <c r="G5" s="17" t="s">
        <v>12</v>
      </c>
      <c r="H5" s="18" t="s">
        <v>13</v>
      </c>
      <c r="I5" s="19" t="s">
        <v>14</v>
      </c>
      <c r="J5" s="19" t="s">
        <v>15</v>
      </c>
      <c r="K5" s="20" t="s">
        <v>16</v>
      </c>
      <c r="L5" s="21" t="s">
        <v>17</v>
      </c>
      <c r="M5" s="21" t="s">
        <v>18</v>
      </c>
      <c r="N5" s="21" t="s">
        <v>19</v>
      </c>
      <c r="O5" s="21" t="s">
        <v>20</v>
      </c>
      <c r="P5" s="21" t="s">
        <v>21</v>
      </c>
      <c r="Q5" s="21" t="s">
        <v>22</v>
      </c>
      <c r="R5" s="20" t="s">
        <v>23</v>
      </c>
      <c r="S5" s="154"/>
      <c r="T5" s="154"/>
      <c r="U5" s="154"/>
      <c r="V5" s="154"/>
      <c r="W5" s="154"/>
      <c r="X5" s="154"/>
      <c r="Y5" s="154"/>
      <c r="Z5" s="154"/>
      <c r="AA5" s="154"/>
      <c r="AB5" s="154"/>
      <c r="AC5" s="154"/>
    </row>
    <row r="6" customFormat="false" ht="26.1" hidden="false" customHeight="true" outlineLevel="0" collapsed="false">
      <c r="A6" s="22" t="s">
        <v>24</v>
      </c>
      <c r="B6" s="22"/>
      <c r="C6" s="22"/>
      <c r="D6" s="22"/>
      <c r="E6" s="23" t="n">
        <f aca="false">E7+E14+E15+E19+E22+E23</f>
        <v>19.5632</v>
      </c>
      <c r="F6" s="23" t="n">
        <f aca="false">F7+F14+F15+F19+F22+F23</f>
        <v>15.1074</v>
      </c>
      <c r="G6" s="23" t="n">
        <f aca="false">G7+G14+G15+G19+G22+G23</f>
        <v>111.45447</v>
      </c>
      <c r="H6" s="24" t="n">
        <f aca="false">H7+H14+H15+H19+H22+H23</f>
        <v>660.03728</v>
      </c>
      <c r="I6" s="19" t="s">
        <v>25</v>
      </c>
      <c r="J6" s="29" t="n">
        <f aca="false">J7+J24+J80</f>
        <v>0</v>
      </c>
      <c r="K6" s="19" t="n">
        <f aca="false">K8+K14+K15+K19+K22+K23</f>
        <v>0.86</v>
      </c>
      <c r="L6" s="19" t="n">
        <f aca="false">L8+L14+L15+L19+L22+L23</f>
        <v>0.213333333333333</v>
      </c>
      <c r="M6" s="19" t="n">
        <f aca="false">M8+M14+M15+M19+M22+M23</f>
        <v>16</v>
      </c>
      <c r="N6" s="19" t="n">
        <f aca="false">N8+N14+N15+N19+N22+N23</f>
        <v>0.77</v>
      </c>
      <c r="O6" s="19" t="n">
        <f aca="false">O8+O14+O15+O19+O22+O23</f>
        <v>354.26</v>
      </c>
      <c r="P6" s="19" t="n">
        <f aca="false">P8+P14+P15+P19+P22+P23</f>
        <v>397.16</v>
      </c>
      <c r="Q6" s="19" t="n">
        <f aca="false">Q8+Q14+Q15+Q19+Q22+Q23</f>
        <v>82.74</v>
      </c>
      <c r="R6" s="19" t="n">
        <f aca="false">R8+R14+R15+R19+R22+R23</f>
        <v>3.19</v>
      </c>
      <c r="S6" s="154"/>
      <c r="T6" s="154"/>
      <c r="U6" s="154"/>
      <c r="V6" s="154"/>
      <c r="W6" s="154"/>
      <c r="X6" s="154"/>
      <c r="Y6" s="154"/>
      <c r="Z6" s="154"/>
      <c r="AA6" s="376"/>
      <c r="AB6" s="154"/>
      <c r="AC6" s="154"/>
    </row>
    <row r="7" customFormat="false" ht="19.5" hidden="false" customHeight="true" outlineLevel="0" collapsed="false">
      <c r="A7" s="333"/>
      <c r="B7" s="334"/>
      <c r="C7" s="334"/>
      <c r="D7" s="335"/>
      <c r="E7" s="143" t="n">
        <f aca="false">E8-(E8*6/100)</f>
        <v>6.1382</v>
      </c>
      <c r="F7" s="143" t="n">
        <f aca="false">F8-(F8*12/100)</f>
        <v>6.7276</v>
      </c>
      <c r="G7" s="143" t="n">
        <f aca="false">G8-(G8*9/100)</f>
        <v>31.68347</v>
      </c>
      <c r="H7" s="72" t="n">
        <f aca="false">E7*4+F7*9+G7*4</f>
        <v>211.83508</v>
      </c>
      <c r="I7" s="41"/>
      <c r="J7" s="377" t="n">
        <f aca="false">J8+J14+J15+J19+J22+J23</f>
        <v>0</v>
      </c>
      <c r="K7" s="76"/>
      <c r="L7" s="76"/>
      <c r="M7" s="76"/>
      <c r="N7" s="76"/>
      <c r="O7" s="76"/>
      <c r="P7" s="76"/>
      <c r="Q7" s="76"/>
      <c r="R7" s="76"/>
      <c r="S7" s="154"/>
      <c r="T7" s="154"/>
      <c r="U7" s="154"/>
      <c r="V7" s="154"/>
      <c r="W7" s="154"/>
      <c r="X7" s="154"/>
      <c r="Y7" s="154"/>
      <c r="Z7" s="154"/>
      <c r="AA7" s="154"/>
      <c r="AB7" s="154"/>
      <c r="AC7" s="154"/>
    </row>
    <row r="8" customFormat="false" ht="33" hidden="false" customHeight="true" outlineLevel="0" collapsed="false">
      <c r="A8" s="51" t="s">
        <v>203</v>
      </c>
      <c r="B8" s="51"/>
      <c r="C8" s="51"/>
      <c r="D8" s="38" t="s">
        <v>84</v>
      </c>
      <c r="E8" s="17" t="n">
        <f aca="false">E9+E10+E11+E13</f>
        <v>6.53</v>
      </c>
      <c r="F8" s="17" t="n">
        <f aca="false">F9+F10+F11+F13</f>
        <v>7.645</v>
      </c>
      <c r="G8" s="17" t="n">
        <f aca="false">G9+G10+G11+G13</f>
        <v>34.817</v>
      </c>
      <c r="H8" s="18" t="n">
        <f aca="false">E8*4+F8*9+G8*4</f>
        <v>234.193</v>
      </c>
      <c r="I8" s="27"/>
      <c r="J8" s="54" t="n">
        <f aca="false">SUM(J9:J13)</f>
        <v>0</v>
      </c>
      <c r="K8" s="54" t="n">
        <v>0.18</v>
      </c>
      <c r="L8" s="34" t="n">
        <v>0.09</v>
      </c>
      <c r="M8" s="34" t="n">
        <v>0.38</v>
      </c>
      <c r="N8" s="34" t="n">
        <v>0.23</v>
      </c>
      <c r="O8" s="34" t="n">
        <v>184.59</v>
      </c>
      <c r="P8" s="34" t="n">
        <v>184.57</v>
      </c>
      <c r="Q8" s="34" t="n">
        <v>51.77</v>
      </c>
      <c r="R8" s="34" t="n">
        <v>1.15</v>
      </c>
      <c r="S8" s="154"/>
      <c r="T8" s="154"/>
      <c r="U8" s="154"/>
      <c r="V8" s="154"/>
      <c r="W8" s="154"/>
      <c r="X8" s="154"/>
      <c r="Y8" s="154"/>
      <c r="Z8" s="154"/>
      <c r="AA8" s="154"/>
      <c r="AB8" s="154"/>
      <c r="AC8" s="154"/>
    </row>
    <row r="9" customFormat="false" ht="18" hidden="false" customHeight="true" outlineLevel="0" collapsed="false">
      <c r="A9" s="48" t="s">
        <v>204</v>
      </c>
      <c r="B9" s="49" t="n">
        <v>40</v>
      </c>
      <c r="C9" s="49" t="n">
        <v>40</v>
      </c>
      <c r="D9" s="38"/>
      <c r="E9" s="46" t="n">
        <f aca="false">10*C9/100</f>
        <v>4</v>
      </c>
      <c r="F9" s="46" t="n">
        <f aca="false">1.3*C9/100</f>
        <v>0.52</v>
      </c>
      <c r="G9" s="46" t="n">
        <f aca="false">65.2*C9/100</f>
        <v>26.08</v>
      </c>
      <c r="H9" s="18"/>
      <c r="I9" s="27" t="n">
        <v>0</v>
      </c>
      <c r="J9" s="41" t="n">
        <f aca="false">B9*I9/1000</f>
        <v>0</v>
      </c>
      <c r="K9" s="54"/>
      <c r="L9" s="42"/>
      <c r="M9" s="42"/>
      <c r="N9" s="42"/>
      <c r="O9" s="43"/>
      <c r="P9" s="43"/>
      <c r="Q9" s="42"/>
      <c r="R9" s="42"/>
      <c r="S9" s="154"/>
      <c r="T9" s="154"/>
      <c r="U9" s="154"/>
      <c r="V9" s="154"/>
      <c r="W9" s="154"/>
      <c r="X9" s="154"/>
      <c r="Y9" s="154"/>
      <c r="Z9" s="154"/>
      <c r="AA9" s="154"/>
      <c r="AB9" s="154"/>
      <c r="AC9" s="154"/>
    </row>
    <row r="10" customFormat="false" ht="18.75" hidden="false" customHeight="true" outlineLevel="0" collapsed="false">
      <c r="A10" s="84" t="s">
        <v>30</v>
      </c>
      <c r="B10" s="119" t="n">
        <v>100</v>
      </c>
      <c r="C10" s="119" t="n">
        <v>100</v>
      </c>
      <c r="D10" s="378"/>
      <c r="E10" s="45" t="n">
        <f aca="false">2.5*C10/100</f>
        <v>2.5</v>
      </c>
      <c r="F10" s="45" t="n">
        <f aca="false">3*C10/100</f>
        <v>3</v>
      </c>
      <c r="G10" s="45" t="n">
        <f aca="false">4.7*C10/100</f>
        <v>4.7</v>
      </c>
      <c r="H10" s="368"/>
      <c r="I10" s="246" t="n">
        <v>0</v>
      </c>
      <c r="J10" s="246" t="n">
        <f aca="false">B10*I10/1000</f>
        <v>0</v>
      </c>
      <c r="K10" s="86"/>
      <c r="L10" s="42"/>
      <c r="M10" s="42"/>
      <c r="N10" s="42"/>
      <c r="O10" s="43"/>
      <c r="P10" s="43"/>
      <c r="Q10" s="42"/>
      <c r="R10" s="42"/>
      <c r="S10" s="154"/>
      <c r="T10" s="154"/>
      <c r="U10" s="154"/>
      <c r="V10" s="154"/>
      <c r="W10" s="154"/>
      <c r="X10" s="154"/>
      <c r="Y10" s="154"/>
      <c r="Z10" s="154"/>
      <c r="AA10" s="154"/>
      <c r="AB10" s="154"/>
      <c r="AC10" s="154"/>
    </row>
    <row r="11" customFormat="false" ht="16.5" hidden="false" customHeight="true" outlineLevel="0" collapsed="false">
      <c r="A11" s="50" t="s">
        <v>31</v>
      </c>
      <c r="B11" s="65" t="n">
        <v>4</v>
      </c>
      <c r="C11" s="65" t="n">
        <v>4</v>
      </c>
      <c r="D11" s="379"/>
      <c r="E11" s="45" t="n">
        <v>0</v>
      </c>
      <c r="F11" s="45" t="n">
        <v>0</v>
      </c>
      <c r="G11" s="45" t="n">
        <f aca="false">99.8*C11/100</f>
        <v>3.992</v>
      </c>
      <c r="H11" s="146"/>
      <c r="I11" s="41" t="n">
        <v>0</v>
      </c>
      <c r="J11" s="41" t="n">
        <f aca="false">I11*B11/1000</f>
        <v>0</v>
      </c>
      <c r="K11" s="57"/>
      <c r="L11" s="43"/>
      <c r="M11" s="43"/>
      <c r="N11" s="43"/>
      <c r="O11" s="43"/>
      <c r="P11" s="43"/>
      <c r="Q11" s="43"/>
      <c r="R11" s="43"/>
      <c r="S11" s="154"/>
      <c r="T11" s="154"/>
      <c r="U11" s="154"/>
      <c r="V11" s="154"/>
      <c r="W11" s="154"/>
      <c r="X11" s="154"/>
      <c r="Y11" s="154"/>
      <c r="Z11" s="154"/>
      <c r="AA11" s="154"/>
      <c r="AB11" s="154"/>
      <c r="AC11" s="154"/>
    </row>
    <row r="12" customFormat="false" ht="19.5" hidden="false" customHeight="true" outlineLevel="0" collapsed="false">
      <c r="A12" s="50" t="s">
        <v>32</v>
      </c>
      <c r="B12" s="65" t="n">
        <v>1</v>
      </c>
      <c r="C12" s="65" t="n">
        <v>1</v>
      </c>
      <c r="D12" s="379"/>
      <c r="E12" s="117"/>
      <c r="F12" s="117"/>
      <c r="G12" s="117"/>
      <c r="H12" s="146"/>
      <c r="I12" s="41" t="n">
        <v>0</v>
      </c>
      <c r="J12" s="41" t="n">
        <f aca="false">I12*B12/1000</f>
        <v>0</v>
      </c>
      <c r="K12" s="57"/>
      <c r="L12" s="43"/>
      <c r="M12" s="43"/>
      <c r="N12" s="43"/>
      <c r="O12" s="43"/>
      <c r="P12" s="43"/>
      <c r="Q12" s="43"/>
      <c r="R12" s="43"/>
      <c r="S12" s="154"/>
      <c r="T12" s="154"/>
      <c r="U12" s="154"/>
      <c r="V12" s="154"/>
      <c r="W12" s="154"/>
      <c r="X12" s="154"/>
      <c r="Y12" s="154"/>
      <c r="Z12" s="154"/>
      <c r="AA12" s="154"/>
      <c r="AB12" s="154"/>
      <c r="AC12" s="154"/>
    </row>
    <row r="13" customFormat="false" ht="26.1" hidden="false" customHeight="true" outlineLevel="0" collapsed="false">
      <c r="A13" s="50" t="s">
        <v>33</v>
      </c>
      <c r="B13" s="65" t="n">
        <v>5</v>
      </c>
      <c r="C13" s="65" t="n">
        <v>5</v>
      </c>
      <c r="D13" s="379"/>
      <c r="E13" s="45" t="n">
        <f aca="false">0.6*C13/100</f>
        <v>0.03</v>
      </c>
      <c r="F13" s="45" t="n">
        <f aca="false">82.5*C13/100</f>
        <v>4.125</v>
      </c>
      <c r="G13" s="45" t="n">
        <f aca="false">0.9*C13/100</f>
        <v>0.045</v>
      </c>
      <c r="H13" s="146"/>
      <c r="I13" s="41" t="n">
        <v>0</v>
      </c>
      <c r="J13" s="41" t="n">
        <f aca="false">B13*I13/1000</f>
        <v>0</v>
      </c>
      <c r="K13" s="57"/>
      <c r="L13" s="42"/>
      <c r="M13" s="42"/>
      <c r="N13" s="42"/>
      <c r="O13" s="43"/>
      <c r="P13" s="43"/>
      <c r="Q13" s="42"/>
      <c r="R13" s="42"/>
      <c r="S13" s="154"/>
      <c r="T13" s="154"/>
      <c r="U13" s="154"/>
      <c r="V13" s="154"/>
      <c r="W13" s="154"/>
      <c r="X13" s="154"/>
      <c r="Y13" s="154"/>
      <c r="Z13" s="154"/>
      <c r="AA13" s="154"/>
      <c r="AB13" s="154"/>
      <c r="AC13" s="154"/>
    </row>
    <row r="14" customFormat="false" ht="31.5" hidden="false" customHeight="true" outlineLevel="0" collapsed="false">
      <c r="A14" s="30" t="s">
        <v>205</v>
      </c>
      <c r="B14" s="30"/>
      <c r="C14" s="30"/>
      <c r="D14" s="31" t="n">
        <v>40</v>
      </c>
      <c r="E14" s="66" t="n">
        <f aca="false">12.7*D14/100</f>
        <v>5.08</v>
      </c>
      <c r="F14" s="66" t="n">
        <f aca="false">11.5*D14/100</f>
        <v>4.6</v>
      </c>
      <c r="G14" s="66" t="n">
        <f aca="false">0.7*D14/100</f>
        <v>0.28</v>
      </c>
      <c r="H14" s="67" t="n">
        <f aca="false">E14*4+F14*9+G14*4</f>
        <v>62.84</v>
      </c>
      <c r="I14" s="47" t="n">
        <v>0</v>
      </c>
      <c r="J14" s="34" t="n">
        <f aca="false">I14*D14/40</f>
        <v>0</v>
      </c>
      <c r="K14" s="34" t="n">
        <v>0</v>
      </c>
      <c r="L14" s="34" t="n">
        <v>0.03</v>
      </c>
      <c r="M14" s="34" t="n">
        <v>0.02</v>
      </c>
      <c r="N14" s="34" t="n">
        <v>0.19</v>
      </c>
      <c r="O14" s="34" t="n">
        <v>22</v>
      </c>
      <c r="P14" s="34" t="n">
        <v>66.8</v>
      </c>
      <c r="Q14" s="34" t="n">
        <v>4.2</v>
      </c>
      <c r="R14" s="34" t="n">
        <v>1</v>
      </c>
      <c r="S14" s="154"/>
      <c r="T14" s="154"/>
      <c r="U14" s="154"/>
      <c r="V14" s="154"/>
      <c r="W14" s="154"/>
      <c r="X14" s="154"/>
      <c r="Y14" s="154"/>
      <c r="Z14" s="154"/>
      <c r="AA14" s="154"/>
      <c r="AB14" s="154"/>
      <c r="AC14" s="154"/>
    </row>
    <row r="15" customFormat="false" ht="30" hidden="false" customHeight="true" outlineLevel="0" collapsed="false">
      <c r="A15" s="30" t="s">
        <v>206</v>
      </c>
      <c r="B15" s="30"/>
      <c r="C15" s="30"/>
      <c r="D15" s="31" t="n">
        <v>200</v>
      </c>
      <c r="E15" s="32" t="n">
        <f aca="false">E16+E17+E18</f>
        <v>2.77</v>
      </c>
      <c r="F15" s="32" t="n">
        <f aca="false">F16+F17+F18</f>
        <v>3.0648</v>
      </c>
      <c r="G15" s="32" t="n">
        <f aca="false">G16+G17+G18</f>
        <v>19.796</v>
      </c>
      <c r="H15" s="67" t="n">
        <f aca="false">G15*4+F15*9+E15*4</f>
        <v>117.8472</v>
      </c>
      <c r="I15" s="41"/>
      <c r="J15" s="41" t="n">
        <f aca="false">J16+J17+J18</f>
        <v>0</v>
      </c>
      <c r="K15" s="34" t="n">
        <v>0.68</v>
      </c>
      <c r="L15" s="34" t="n">
        <v>0.04</v>
      </c>
      <c r="M15" s="34" t="n">
        <v>15.6</v>
      </c>
      <c r="N15" s="34" t="n">
        <v>0</v>
      </c>
      <c r="O15" s="34" t="n">
        <v>137.68</v>
      </c>
      <c r="P15" s="34" t="n">
        <v>101.79</v>
      </c>
      <c r="Q15" s="34" t="n">
        <v>15.83</v>
      </c>
      <c r="R15" s="34" t="n">
        <v>0.15</v>
      </c>
      <c r="S15" s="154"/>
      <c r="T15" s="154"/>
      <c r="U15" s="154"/>
      <c r="V15" s="154"/>
      <c r="W15" s="154"/>
      <c r="X15" s="154"/>
      <c r="Y15" s="154"/>
      <c r="Z15" s="154"/>
      <c r="AA15" s="154"/>
      <c r="AB15" s="154"/>
      <c r="AC15" s="154"/>
    </row>
    <row r="16" customFormat="false" ht="20.25" hidden="false" customHeight="true" outlineLevel="0" collapsed="false">
      <c r="A16" s="380" t="s">
        <v>207</v>
      </c>
      <c r="B16" s="37" t="n">
        <v>1.8</v>
      </c>
      <c r="C16" s="37" t="n">
        <v>1.8</v>
      </c>
      <c r="D16" s="37"/>
      <c r="E16" s="64" t="n">
        <f aca="false">15*C16/100</f>
        <v>0.27</v>
      </c>
      <c r="F16" s="41" t="n">
        <f aca="false">3.6*C16/100</f>
        <v>0.0648</v>
      </c>
      <c r="G16" s="64" t="n">
        <f aca="false">7*C16/100</f>
        <v>0.126</v>
      </c>
      <c r="H16" s="64"/>
      <c r="I16" s="47" t="n">
        <v>0</v>
      </c>
      <c r="J16" s="41" t="n">
        <f aca="false">B16*I16/1000</f>
        <v>0</v>
      </c>
      <c r="K16" s="47"/>
      <c r="L16" s="43"/>
      <c r="M16" s="43"/>
      <c r="N16" s="43"/>
      <c r="O16" s="43"/>
      <c r="P16" s="43"/>
      <c r="Q16" s="43"/>
      <c r="R16" s="43"/>
      <c r="S16" s="154"/>
      <c r="T16" s="154"/>
      <c r="U16" s="154"/>
      <c r="V16" s="154"/>
      <c r="W16" s="154"/>
      <c r="X16" s="154"/>
      <c r="Y16" s="154"/>
      <c r="Z16" s="154"/>
      <c r="AA16" s="154"/>
      <c r="AB16" s="154"/>
      <c r="AC16" s="154"/>
    </row>
    <row r="17" customFormat="false" ht="19.5" hidden="false" customHeight="true" outlineLevel="0" collapsed="false">
      <c r="A17" s="36" t="s">
        <v>31</v>
      </c>
      <c r="B17" s="37" t="n">
        <v>15</v>
      </c>
      <c r="C17" s="37" t="n">
        <v>15</v>
      </c>
      <c r="D17" s="37"/>
      <c r="E17" s="45" t="n">
        <v>0</v>
      </c>
      <c r="F17" s="45" t="n">
        <v>0</v>
      </c>
      <c r="G17" s="45" t="n">
        <f aca="false">99.8*C17/100</f>
        <v>14.97</v>
      </c>
      <c r="H17" s="64"/>
      <c r="I17" s="41" t="n">
        <v>0</v>
      </c>
      <c r="J17" s="41" t="n">
        <f aca="false">B17*I17/1000</f>
        <v>0</v>
      </c>
      <c r="K17" s="47"/>
      <c r="L17" s="43"/>
      <c r="M17" s="43"/>
      <c r="N17" s="43"/>
      <c r="O17" s="43"/>
      <c r="P17" s="43"/>
      <c r="Q17" s="43"/>
      <c r="R17" s="43"/>
      <c r="S17" s="154"/>
      <c r="T17" s="154"/>
      <c r="U17" s="154"/>
      <c r="V17" s="154"/>
      <c r="W17" s="154"/>
      <c r="X17" s="154"/>
      <c r="Y17" s="154"/>
      <c r="Z17" s="154"/>
      <c r="AA17" s="154"/>
      <c r="AB17" s="154"/>
      <c r="AC17" s="154"/>
    </row>
    <row r="18" customFormat="false" ht="19.5" hidden="false" customHeight="true" outlineLevel="0" collapsed="false">
      <c r="A18" s="36" t="s">
        <v>30</v>
      </c>
      <c r="B18" s="37" t="n">
        <v>100</v>
      </c>
      <c r="C18" s="37" t="n">
        <v>100</v>
      </c>
      <c r="D18" s="37"/>
      <c r="E18" s="45" t="n">
        <f aca="false">2.5*C18/100</f>
        <v>2.5</v>
      </c>
      <c r="F18" s="45" t="n">
        <f aca="false">3*C18/100</f>
        <v>3</v>
      </c>
      <c r="G18" s="45" t="n">
        <f aca="false">4.7*C18/100</f>
        <v>4.7</v>
      </c>
      <c r="H18" s="64"/>
      <c r="I18" s="381" t="n">
        <v>0</v>
      </c>
      <c r="J18" s="41" t="n">
        <f aca="false">B18*I18/1000</f>
        <v>0</v>
      </c>
      <c r="K18" s="47"/>
      <c r="L18" s="43"/>
      <c r="M18" s="43"/>
      <c r="N18" s="43"/>
      <c r="O18" s="43"/>
      <c r="P18" s="43"/>
      <c r="Q18" s="43"/>
      <c r="R18" s="43"/>
      <c r="S18" s="154"/>
      <c r="T18" s="154"/>
      <c r="U18" s="154"/>
      <c r="V18" s="154"/>
      <c r="W18" s="154"/>
      <c r="X18" s="154"/>
      <c r="Y18" s="154"/>
      <c r="Z18" s="154"/>
      <c r="AA18" s="154"/>
      <c r="AB18" s="154"/>
      <c r="AC18" s="154"/>
    </row>
    <row r="19" customFormat="false" ht="35.25" hidden="false" customHeight="true" outlineLevel="0" collapsed="false">
      <c r="A19" s="247" t="s">
        <v>86</v>
      </c>
      <c r="B19" s="247"/>
      <c r="C19" s="247"/>
      <c r="D19" s="248" t="s">
        <v>208</v>
      </c>
      <c r="E19" s="32" t="n">
        <f aca="false">E20+E21</f>
        <v>2.735</v>
      </c>
      <c r="F19" s="32" t="n">
        <f aca="false">F20+F21</f>
        <v>0.315</v>
      </c>
      <c r="G19" s="32" t="n">
        <f aca="false">G20+G21</f>
        <v>41.815</v>
      </c>
      <c r="H19" s="53" t="n">
        <f aca="false">E19*4+F19*9+G19*4</f>
        <v>181.035</v>
      </c>
      <c r="I19" s="34"/>
      <c r="J19" s="34" t="n">
        <f aca="false">J20+J21</f>
        <v>0</v>
      </c>
      <c r="K19" s="34" t="n">
        <v>0</v>
      </c>
      <c r="L19" s="34" t="n">
        <v>0</v>
      </c>
      <c r="M19" s="34" t="n">
        <v>0</v>
      </c>
      <c r="N19" s="34" t="n">
        <v>0</v>
      </c>
      <c r="O19" s="34" t="n">
        <v>0</v>
      </c>
      <c r="P19" s="34" t="n">
        <v>0</v>
      </c>
      <c r="Q19" s="34" t="n">
        <v>0</v>
      </c>
      <c r="R19" s="34" t="n">
        <v>0</v>
      </c>
      <c r="S19" s="154"/>
      <c r="T19" s="154"/>
      <c r="U19" s="154"/>
      <c r="V19" s="154"/>
      <c r="W19" s="154"/>
      <c r="X19" s="154"/>
      <c r="Y19" s="154"/>
      <c r="Z19" s="154"/>
      <c r="AA19" s="154"/>
      <c r="AB19" s="154"/>
      <c r="AC19" s="154"/>
    </row>
    <row r="20" s="55" customFormat="true" ht="22.5" hidden="false" customHeight="true" outlineLevel="0" collapsed="false">
      <c r="A20" s="50" t="s">
        <v>36</v>
      </c>
      <c r="B20" s="65" t="n">
        <v>35</v>
      </c>
      <c r="C20" s="65" t="n">
        <v>35</v>
      </c>
      <c r="D20" s="249"/>
      <c r="E20" s="46" t="n">
        <f aca="false">7.6*C20/100</f>
        <v>2.66</v>
      </c>
      <c r="F20" s="46" t="n">
        <f aca="false">0.9*C20/100</f>
        <v>0.315</v>
      </c>
      <c r="G20" s="46" t="n">
        <f aca="false">48.4*C20/100</f>
        <v>16.94</v>
      </c>
      <c r="H20" s="250"/>
      <c r="I20" s="47" t="n">
        <v>0</v>
      </c>
      <c r="J20" s="47" t="n">
        <f aca="false">I20*B20/1000</f>
        <v>0</v>
      </c>
      <c r="K20" s="47"/>
      <c r="L20" s="47"/>
      <c r="M20" s="47"/>
      <c r="N20" s="47"/>
      <c r="O20" s="47"/>
      <c r="P20" s="47"/>
      <c r="Q20" s="47"/>
      <c r="R20" s="47"/>
      <c r="S20" s="154"/>
      <c r="T20" s="154"/>
      <c r="U20" s="154"/>
      <c r="V20" s="154"/>
      <c r="W20" s="154"/>
      <c r="X20" s="154"/>
      <c r="Y20" s="154"/>
      <c r="Z20" s="154"/>
      <c r="AA20" s="155"/>
      <c r="AB20" s="155"/>
      <c r="AC20" s="155"/>
    </row>
    <row r="21" s="58" customFormat="true" ht="20.25" hidden="false" customHeight="true" outlineLevel="0" collapsed="false">
      <c r="A21" s="50" t="s">
        <v>88</v>
      </c>
      <c r="B21" s="65" t="n">
        <v>25</v>
      </c>
      <c r="C21" s="65" t="n">
        <v>25</v>
      </c>
      <c r="D21" s="249"/>
      <c r="E21" s="46" t="n">
        <f aca="false">0.3*B21/100</f>
        <v>0.075</v>
      </c>
      <c r="F21" s="46" t="n">
        <f aca="false">0*B21/100</f>
        <v>0</v>
      </c>
      <c r="G21" s="46" t="n">
        <f aca="false">99.5*B21/100</f>
        <v>24.875</v>
      </c>
      <c r="H21" s="250"/>
      <c r="I21" s="47" t="n">
        <v>0</v>
      </c>
      <c r="J21" s="47" t="n">
        <f aca="false">B21*I21/1000</f>
        <v>0</v>
      </c>
      <c r="K21" s="47"/>
      <c r="L21" s="47"/>
      <c r="M21" s="47"/>
      <c r="N21" s="47"/>
      <c r="O21" s="47"/>
      <c r="P21" s="47"/>
      <c r="Q21" s="47"/>
      <c r="R21" s="47"/>
      <c r="S21" s="154"/>
      <c r="T21" s="154"/>
      <c r="U21" s="154"/>
      <c r="V21" s="154"/>
      <c r="W21" s="154"/>
      <c r="X21" s="154"/>
      <c r="Y21" s="154"/>
      <c r="Z21" s="154"/>
      <c r="AA21" s="155"/>
      <c r="AB21" s="155"/>
      <c r="AC21" s="155"/>
    </row>
    <row r="22" s="55" customFormat="true" ht="24.75" hidden="false" customHeight="true" outlineLevel="0" collapsed="false">
      <c r="A22" s="30" t="s">
        <v>42</v>
      </c>
      <c r="B22" s="30"/>
      <c r="C22" s="30"/>
      <c r="D22" s="38" t="n">
        <v>20</v>
      </c>
      <c r="E22" s="17" t="n">
        <f aca="false">7.6*D22/100</f>
        <v>1.52</v>
      </c>
      <c r="F22" s="17" t="n">
        <f aca="false">0.9*D22/100</f>
        <v>0.18</v>
      </c>
      <c r="G22" s="17" t="n">
        <f aca="false">48.4*D22/100</f>
        <v>9.68</v>
      </c>
      <c r="H22" s="67" t="n">
        <f aca="false">E22*4+F22*9+G22*4</f>
        <v>46.42</v>
      </c>
      <c r="I22" s="47" t="n">
        <v>0</v>
      </c>
      <c r="J22" s="47" t="n">
        <f aca="false">I22*D22/1000</f>
        <v>0</v>
      </c>
      <c r="K22" s="34" t="n">
        <v>0</v>
      </c>
      <c r="L22" s="34" t="n">
        <v>0.02</v>
      </c>
      <c r="M22" s="34" t="n">
        <v>0</v>
      </c>
      <c r="N22" s="34" t="n">
        <v>0.03</v>
      </c>
      <c r="O22" s="34" t="n">
        <v>2.99</v>
      </c>
      <c r="P22" s="34" t="n">
        <v>13</v>
      </c>
      <c r="Q22" s="34" t="n">
        <v>2.74</v>
      </c>
      <c r="R22" s="34" t="n">
        <v>0.31</v>
      </c>
      <c r="S22" s="154"/>
      <c r="T22" s="154"/>
      <c r="U22" s="154"/>
      <c r="V22" s="154"/>
      <c r="W22" s="154"/>
      <c r="X22" s="154"/>
      <c r="Y22" s="154"/>
      <c r="Z22" s="154"/>
      <c r="AA22" s="155"/>
      <c r="AB22" s="155"/>
      <c r="AC22" s="155"/>
    </row>
    <row r="23" customFormat="false" ht="30" hidden="false" customHeight="true" outlineLevel="0" collapsed="false">
      <c r="A23" s="30" t="s">
        <v>41</v>
      </c>
      <c r="B23" s="30"/>
      <c r="C23" s="30"/>
      <c r="D23" s="31" t="n">
        <v>20</v>
      </c>
      <c r="E23" s="32" t="n">
        <f aca="false">6.6*D23/100</f>
        <v>1.32</v>
      </c>
      <c r="F23" s="32" t="n">
        <f aca="false">1.1*D23/100</f>
        <v>0.22</v>
      </c>
      <c r="G23" s="32" t="n">
        <f aca="false">41*D23/100</f>
        <v>8.2</v>
      </c>
      <c r="H23" s="67" t="n">
        <f aca="false">E23*4+F23*9+G23*4</f>
        <v>40.06</v>
      </c>
      <c r="I23" s="47" t="n">
        <v>0</v>
      </c>
      <c r="J23" s="34" t="n">
        <f aca="false">D23*I23/1000</f>
        <v>0</v>
      </c>
      <c r="K23" s="34" t="n">
        <v>0</v>
      </c>
      <c r="L23" s="34" t="n">
        <v>0.0333333333333333</v>
      </c>
      <c r="M23" s="34" t="n">
        <v>0</v>
      </c>
      <c r="N23" s="34" t="n">
        <v>0.32</v>
      </c>
      <c r="O23" s="34" t="n">
        <v>7</v>
      </c>
      <c r="P23" s="34" t="n">
        <v>31</v>
      </c>
      <c r="Q23" s="34" t="n">
        <v>8.2</v>
      </c>
      <c r="R23" s="34" t="n">
        <v>0.58</v>
      </c>
      <c r="S23" s="154"/>
      <c r="T23" s="154"/>
      <c r="U23" s="154"/>
      <c r="V23" s="154"/>
      <c r="W23" s="154"/>
      <c r="X23" s="154"/>
      <c r="Y23" s="154"/>
      <c r="Z23" s="154"/>
      <c r="AA23" s="154"/>
      <c r="AB23" s="154"/>
      <c r="AC23" s="154"/>
    </row>
    <row r="24" customFormat="false" ht="27" hidden="false" customHeight="true" outlineLevel="0" collapsed="false">
      <c r="A24" s="22" t="s">
        <v>43</v>
      </c>
      <c r="B24" s="22"/>
      <c r="C24" s="22"/>
      <c r="D24" s="22"/>
      <c r="E24" s="23" t="n">
        <f aca="false">E25+E53+E64+E69+E75+E77+E78+E79</f>
        <v>36.8279</v>
      </c>
      <c r="F24" s="23" t="n">
        <f aca="false">F25+F53+F64+F69+F75+F77+F78+F79</f>
        <v>27.3788</v>
      </c>
      <c r="G24" s="23" t="n">
        <f aca="false">G25+G53+G64+G69+G75+G77+G78+G79</f>
        <v>134.19078</v>
      </c>
      <c r="H24" s="72" t="n">
        <f aca="false">H25+H41+H69+H75+H77+H78+H79</f>
        <v>896.3305868</v>
      </c>
      <c r="I24" s="27"/>
      <c r="J24" s="29" t="n">
        <f aca="false">J26+J53+J64+J69+J75+J77+J78+J79</f>
        <v>0</v>
      </c>
      <c r="K24" s="19" t="n">
        <f aca="false">K26+K53+K62+K64+K69+K75+K77+K78+K79</f>
        <v>38.0115384615385</v>
      </c>
      <c r="L24" s="19" t="n">
        <f aca="false">L26+L53+L62+L64+L69+L75+L77+L78+L79</f>
        <v>0.630564102564103</v>
      </c>
      <c r="M24" s="19" t="n">
        <f aca="false">M26+M53+M62+M64+M69+M75+M77+M78+M79</f>
        <v>13.14</v>
      </c>
      <c r="N24" s="19" t="n">
        <f aca="false">N26+N53+N62+N64+N69+N75+N77+N78+N79</f>
        <v>7.70615384615385</v>
      </c>
      <c r="O24" s="19" t="n">
        <f aca="false">O26+O53+O62+O64+O69+O75+O77+O78+O79</f>
        <v>129.036769230769</v>
      </c>
      <c r="P24" s="19" t="n">
        <f aca="false">P26+P53+P62+P64+P69+P75+P77+P78+P79</f>
        <v>547.119692307692</v>
      </c>
      <c r="Q24" s="19" t="n">
        <f aca="false">Q26+Q53+Q62+Q64+Q69+Q75+Q77+Q78+Q79</f>
        <v>128.774769230769</v>
      </c>
      <c r="R24" s="19" t="n">
        <f aca="false">R26+R53+R62+R64+R69+R75+R77+R78+R79</f>
        <v>10.752</v>
      </c>
      <c r="S24" s="154"/>
      <c r="T24" s="154"/>
      <c r="U24" s="154"/>
      <c r="V24" s="154"/>
      <c r="W24" s="154"/>
      <c r="X24" s="154"/>
      <c r="Y24" s="154"/>
      <c r="Z24" s="154"/>
      <c r="AA24" s="154"/>
      <c r="AB24" s="154"/>
      <c r="AC24" s="154"/>
    </row>
    <row r="25" s="55" customFormat="true" ht="26.1" hidden="false" customHeight="true" outlineLevel="0" collapsed="false">
      <c r="A25" s="333"/>
      <c r="B25" s="334"/>
      <c r="C25" s="334"/>
      <c r="D25" s="335"/>
      <c r="E25" s="23" t="n">
        <f aca="false">E26-(E26*6/100)</f>
        <v>9.9969</v>
      </c>
      <c r="F25" s="23" t="n">
        <f aca="false">F26-(F26*12/100)</f>
        <v>6.6528</v>
      </c>
      <c r="G25" s="23" t="n">
        <f aca="false">G26-(G26*9/100)</f>
        <v>28.35378</v>
      </c>
      <c r="H25" s="72" t="n">
        <f aca="false">E25*4+F25*9+G25*4</f>
        <v>213.27792</v>
      </c>
      <c r="I25" s="27"/>
      <c r="J25" s="41"/>
      <c r="K25" s="19"/>
      <c r="L25" s="19"/>
      <c r="M25" s="19"/>
      <c r="N25" s="19"/>
      <c r="O25" s="19"/>
      <c r="P25" s="19"/>
      <c r="Q25" s="19"/>
      <c r="R25" s="19"/>
      <c r="S25" s="154"/>
      <c r="T25" s="154"/>
      <c r="U25" s="154"/>
      <c r="V25" s="154"/>
      <c r="W25" s="154"/>
      <c r="X25" s="154"/>
      <c r="Y25" s="154"/>
      <c r="Z25" s="154"/>
      <c r="AA25" s="155"/>
      <c r="AB25" s="155"/>
      <c r="AC25" s="155"/>
    </row>
    <row r="26" s="55" customFormat="true" ht="26.1" hidden="false" customHeight="true" outlineLevel="0" collapsed="false">
      <c r="A26" s="77" t="s">
        <v>209</v>
      </c>
      <c r="B26" s="77"/>
      <c r="C26" s="77"/>
      <c r="D26" s="31" t="s">
        <v>210</v>
      </c>
      <c r="E26" s="32" t="n">
        <f aca="false">E28+E30+E31+E35+E37+E39+E40</f>
        <v>10.635</v>
      </c>
      <c r="F26" s="32" t="n">
        <f aca="false">F28+F30+F31+F35+F37+F39+F40</f>
        <v>7.56</v>
      </c>
      <c r="G26" s="32" t="n">
        <f aca="false">G28+G30+G31+G35+G37+G39+G40</f>
        <v>31.158</v>
      </c>
      <c r="H26" s="18" t="n">
        <f aca="false">E26*4+F26*9+G26*4</f>
        <v>235.212</v>
      </c>
      <c r="I26" s="41"/>
      <c r="J26" s="151" t="n">
        <f aca="false">SUM(J27:J40)</f>
        <v>0</v>
      </c>
      <c r="K26" s="34" t="n">
        <v>1.69</v>
      </c>
      <c r="L26" s="34" t="n">
        <v>0.17</v>
      </c>
      <c r="M26" s="34" t="n">
        <v>12</v>
      </c>
      <c r="N26" s="34" t="n">
        <v>0.79</v>
      </c>
      <c r="O26" s="34" t="n">
        <v>36.98</v>
      </c>
      <c r="P26" s="34" t="n">
        <v>126.08</v>
      </c>
      <c r="Q26" s="34" t="n">
        <v>42.22</v>
      </c>
      <c r="R26" s="34" t="n">
        <v>2.45</v>
      </c>
      <c r="S26" s="154"/>
      <c r="T26" s="154"/>
      <c r="U26" s="154"/>
      <c r="V26" s="154"/>
      <c r="W26" s="154"/>
      <c r="X26" s="154"/>
      <c r="Y26" s="154"/>
      <c r="Z26" s="154"/>
      <c r="AA26" s="155"/>
      <c r="AB26" s="155"/>
      <c r="AC26" s="155"/>
    </row>
    <row r="27" s="55" customFormat="true" ht="20.25" hidden="false" customHeight="true" outlineLevel="0" collapsed="false">
      <c r="A27" s="59" t="s">
        <v>45</v>
      </c>
      <c r="B27" s="78" t="n">
        <f aca="false">C27*1.18</f>
        <v>18.88</v>
      </c>
      <c r="C27" s="44" t="n">
        <v>16</v>
      </c>
      <c r="D27" s="79"/>
      <c r="E27" s="39"/>
      <c r="F27" s="39"/>
      <c r="G27" s="39"/>
      <c r="H27" s="81"/>
      <c r="I27" s="61" t="n">
        <v>0</v>
      </c>
      <c r="J27" s="47" t="n">
        <f aca="false">I27*B27/1000</f>
        <v>0</v>
      </c>
      <c r="K27" s="61"/>
      <c r="L27" s="42"/>
      <c r="M27" s="42"/>
      <c r="N27" s="42"/>
      <c r="O27" s="43"/>
      <c r="P27" s="43"/>
      <c r="Q27" s="42"/>
      <c r="R27" s="42"/>
      <c r="S27" s="154"/>
      <c r="T27" s="154"/>
      <c r="U27" s="154"/>
      <c r="V27" s="154"/>
      <c r="W27" s="154"/>
      <c r="X27" s="154"/>
      <c r="Y27" s="154"/>
      <c r="Z27" s="154"/>
      <c r="AA27" s="155"/>
      <c r="AB27" s="155"/>
      <c r="AC27" s="155"/>
    </row>
    <row r="28" s="55" customFormat="true" ht="18" hidden="false" customHeight="true" outlineLevel="0" collapsed="false">
      <c r="A28" s="59" t="s">
        <v>211</v>
      </c>
      <c r="B28" s="78" t="n">
        <f aca="false">C28*1.343</f>
        <v>21.488</v>
      </c>
      <c r="C28" s="44" t="n">
        <v>16</v>
      </c>
      <c r="D28" s="79"/>
      <c r="E28" s="39" t="n">
        <f aca="false">18.9*C28/100</f>
        <v>3.024</v>
      </c>
      <c r="F28" s="46" t="n">
        <f aca="false">12.4*C28/100</f>
        <v>1.984</v>
      </c>
      <c r="G28" s="46" t="n">
        <v>0</v>
      </c>
      <c r="H28" s="18"/>
      <c r="I28" s="27"/>
      <c r="J28" s="47" t="n">
        <f aca="false">I28*B28/1000</f>
        <v>0</v>
      </c>
      <c r="K28" s="47"/>
      <c r="L28" s="42"/>
      <c r="M28" s="42"/>
      <c r="N28" s="42"/>
      <c r="O28" s="43"/>
      <c r="P28" s="43"/>
      <c r="Q28" s="42"/>
      <c r="R28" s="42"/>
      <c r="S28" s="154"/>
      <c r="T28" s="154"/>
      <c r="U28" s="154"/>
      <c r="V28" s="154"/>
      <c r="W28" s="154"/>
      <c r="X28" s="154"/>
      <c r="Y28" s="154"/>
      <c r="Z28" s="154"/>
      <c r="AA28" s="155"/>
      <c r="AB28" s="155"/>
      <c r="AC28" s="155"/>
    </row>
    <row r="29" s="55" customFormat="true" ht="26.1" hidden="false" customHeight="true" outlineLevel="0" collapsed="false">
      <c r="A29" s="59" t="s">
        <v>168</v>
      </c>
      <c r="B29" s="78" t="n">
        <f aca="false">C28</f>
        <v>16</v>
      </c>
      <c r="C29" s="82" t="n">
        <v>16</v>
      </c>
      <c r="D29" s="31"/>
      <c r="E29" s="45"/>
      <c r="F29" s="45"/>
      <c r="G29" s="45"/>
      <c r="H29" s="133"/>
      <c r="I29" s="47"/>
      <c r="J29" s="47" t="n">
        <f aca="false">B29*I29/1000</f>
        <v>0</v>
      </c>
      <c r="K29" s="47"/>
      <c r="L29" s="42"/>
      <c r="M29" s="42"/>
      <c r="N29" s="42"/>
      <c r="O29" s="43"/>
      <c r="P29" s="43"/>
      <c r="Q29" s="42"/>
      <c r="R29" s="42"/>
      <c r="S29" s="154"/>
      <c r="T29" s="154"/>
      <c r="U29" s="154"/>
      <c r="V29" s="154"/>
      <c r="W29" s="154"/>
      <c r="X29" s="154"/>
      <c r="Y29" s="154"/>
      <c r="Z29" s="154"/>
      <c r="AA29" s="155"/>
      <c r="AB29" s="155"/>
      <c r="AC29" s="155"/>
    </row>
    <row r="30" customFormat="false" ht="20.25" hidden="false" customHeight="true" outlineLevel="0" collapsed="false">
      <c r="A30" s="36" t="s">
        <v>212</v>
      </c>
      <c r="B30" s="85" t="n">
        <f aca="false">C30*1.0075</f>
        <v>20.15</v>
      </c>
      <c r="C30" s="85" t="n">
        <v>20</v>
      </c>
      <c r="D30" s="119"/>
      <c r="E30" s="46" t="n">
        <f aca="false">23*C30/100</f>
        <v>4.6</v>
      </c>
      <c r="F30" s="46" t="n">
        <f aca="false">1.6*C30/100</f>
        <v>0.32</v>
      </c>
      <c r="G30" s="46" t="n">
        <f aca="false">44*C30/100</f>
        <v>8.8</v>
      </c>
      <c r="H30" s="18"/>
      <c r="I30" s="27" t="n">
        <v>0</v>
      </c>
      <c r="J30" s="27" t="n">
        <f aca="false">B30*I30/1000</f>
        <v>0</v>
      </c>
      <c r="K30" s="34"/>
      <c r="L30" s="34"/>
      <c r="M30" s="34"/>
      <c r="N30" s="34"/>
      <c r="O30" s="34"/>
      <c r="P30" s="34"/>
      <c r="Q30" s="34"/>
      <c r="R30" s="34"/>
      <c r="S30" s="154"/>
      <c r="T30" s="154"/>
      <c r="U30" s="154"/>
      <c r="V30" s="154"/>
      <c r="W30" s="154"/>
      <c r="X30" s="154"/>
      <c r="Y30" s="154"/>
      <c r="Z30" s="154"/>
      <c r="AA30" s="154"/>
      <c r="AB30" s="154"/>
      <c r="AC30" s="154"/>
    </row>
    <row r="31" s="55" customFormat="true" ht="22.5" hidden="false" customHeight="true" outlineLevel="0" collapsed="false">
      <c r="A31" s="50" t="s">
        <v>46</v>
      </c>
      <c r="B31" s="82" t="n">
        <f aca="false">C31*1.33</f>
        <v>66.5</v>
      </c>
      <c r="C31" s="83" t="n">
        <v>50</v>
      </c>
      <c r="D31" s="31"/>
      <c r="E31" s="56" t="n">
        <f aca="false">2*C31/100</f>
        <v>1</v>
      </c>
      <c r="F31" s="56" t="n">
        <f aca="false">0.1*C31/100</f>
        <v>0.05</v>
      </c>
      <c r="G31" s="56" t="n">
        <f aca="false">19.7*C31/100</f>
        <v>9.85</v>
      </c>
      <c r="H31" s="133"/>
      <c r="I31" s="47" t="n">
        <v>0</v>
      </c>
      <c r="J31" s="47" t="n">
        <f aca="false">I31*B31/1000</f>
        <v>0</v>
      </c>
      <c r="K31" s="57"/>
      <c r="L31" s="43"/>
      <c r="M31" s="43"/>
      <c r="N31" s="43"/>
      <c r="O31" s="43"/>
      <c r="P31" s="43"/>
      <c r="Q31" s="43"/>
      <c r="R31" s="43"/>
      <c r="S31" s="154"/>
      <c r="T31" s="154"/>
      <c r="U31" s="154"/>
      <c r="V31" s="154"/>
      <c r="W31" s="154"/>
      <c r="X31" s="154"/>
      <c r="Y31" s="154"/>
      <c r="Z31" s="154"/>
      <c r="AA31" s="155"/>
      <c r="AB31" s="155"/>
      <c r="AC31" s="155"/>
    </row>
    <row r="32" s="55" customFormat="true" ht="18.75" hidden="false" customHeight="true" outlineLevel="0" collapsed="false">
      <c r="A32" s="84" t="s">
        <v>47</v>
      </c>
      <c r="B32" s="85" t="n">
        <f aca="false">C32*1.43</f>
        <v>71.5</v>
      </c>
      <c r="C32" s="83" t="n">
        <v>50</v>
      </c>
      <c r="D32" s="38"/>
      <c r="E32" s="17"/>
      <c r="F32" s="17"/>
      <c r="G32" s="17"/>
      <c r="H32" s="81"/>
      <c r="I32" s="61"/>
      <c r="J32" s="47" t="n">
        <f aca="false">I32*B32/1000</f>
        <v>0</v>
      </c>
      <c r="K32" s="86"/>
      <c r="L32" s="42"/>
      <c r="M32" s="42"/>
      <c r="N32" s="42"/>
      <c r="O32" s="43"/>
      <c r="P32" s="43"/>
      <c r="Q32" s="42"/>
      <c r="R32" s="42"/>
      <c r="S32" s="154"/>
      <c r="T32" s="154"/>
      <c r="U32" s="154"/>
      <c r="V32" s="154"/>
      <c r="W32" s="154"/>
      <c r="X32" s="154"/>
      <c r="Y32" s="154"/>
      <c r="Z32" s="154"/>
      <c r="AA32" s="155"/>
      <c r="AB32" s="155"/>
      <c r="AC32" s="155"/>
    </row>
    <row r="33" customFormat="false" ht="20.25" hidden="false" customHeight="true" outlineLevel="0" collapsed="false">
      <c r="A33" s="84" t="s">
        <v>48</v>
      </c>
      <c r="B33" s="85" t="n">
        <f aca="false">C33*1.54</f>
        <v>77</v>
      </c>
      <c r="C33" s="83" t="n">
        <v>50</v>
      </c>
      <c r="D33" s="38"/>
      <c r="E33" s="17"/>
      <c r="F33" s="17"/>
      <c r="G33" s="17"/>
      <c r="H33" s="81"/>
      <c r="I33" s="61"/>
      <c r="J33" s="47" t="n">
        <f aca="false">I33*B33/1000</f>
        <v>0</v>
      </c>
      <c r="K33" s="86"/>
      <c r="L33" s="42"/>
      <c r="M33" s="42"/>
      <c r="N33" s="42"/>
      <c r="O33" s="43"/>
      <c r="P33" s="43"/>
      <c r="Q33" s="42"/>
      <c r="R33" s="42"/>
      <c r="S33" s="154"/>
      <c r="T33" s="154"/>
      <c r="U33" s="154"/>
      <c r="V33" s="154"/>
      <c r="W33" s="154"/>
      <c r="X33" s="154"/>
      <c r="Y33" s="154"/>
      <c r="Z33" s="154"/>
      <c r="AA33" s="154"/>
      <c r="AB33" s="154"/>
      <c r="AC33" s="154"/>
    </row>
    <row r="34" customFormat="false" ht="21" hidden="false" customHeight="true" outlineLevel="0" collapsed="false">
      <c r="A34" s="84" t="s">
        <v>49</v>
      </c>
      <c r="B34" s="85" t="n">
        <f aca="false">C34*1.67</f>
        <v>83.5</v>
      </c>
      <c r="C34" s="83" t="n">
        <v>50</v>
      </c>
      <c r="D34" s="38"/>
      <c r="E34" s="46"/>
      <c r="F34" s="46"/>
      <c r="G34" s="46"/>
      <c r="H34" s="81"/>
      <c r="I34" s="61" t="n">
        <v>0</v>
      </c>
      <c r="J34" s="47" t="n">
        <f aca="false">I34*B34/1000</f>
        <v>0</v>
      </c>
      <c r="K34" s="86"/>
      <c r="L34" s="42"/>
      <c r="M34" s="42"/>
      <c r="N34" s="42"/>
      <c r="O34" s="43"/>
      <c r="P34" s="43"/>
      <c r="Q34" s="42"/>
      <c r="R34" s="42"/>
      <c r="S34" s="154"/>
      <c r="T34" s="154"/>
      <c r="U34" s="154"/>
      <c r="V34" s="154"/>
      <c r="W34" s="154"/>
      <c r="X34" s="154"/>
      <c r="Y34" s="154"/>
      <c r="Z34" s="154"/>
      <c r="AA34" s="154"/>
      <c r="AB34" s="154"/>
      <c r="AC34" s="154"/>
    </row>
    <row r="35" customFormat="false" ht="22.5" hidden="false" customHeight="true" outlineLevel="0" collapsed="false">
      <c r="A35" s="50" t="s">
        <v>50</v>
      </c>
      <c r="B35" s="63" t="n">
        <f aca="false">C35*1.25</f>
        <v>16.25</v>
      </c>
      <c r="C35" s="83" t="n">
        <v>13</v>
      </c>
      <c r="D35" s="31"/>
      <c r="E35" s="56" t="n">
        <f aca="false">1.3*C35/100</f>
        <v>0.169</v>
      </c>
      <c r="F35" s="56" t="n">
        <f aca="false">0.1*C35/100</f>
        <v>0.013</v>
      </c>
      <c r="G35" s="56" t="n">
        <f aca="false">7*C35/100</f>
        <v>0.91</v>
      </c>
      <c r="H35" s="133"/>
      <c r="I35" s="47" t="n">
        <v>0</v>
      </c>
      <c r="J35" s="47" t="n">
        <f aca="false">I35*B35/1000</f>
        <v>0</v>
      </c>
      <c r="K35" s="57"/>
      <c r="L35" s="43"/>
      <c r="M35" s="43"/>
      <c r="N35" s="43"/>
      <c r="O35" s="43"/>
      <c r="P35" s="43"/>
      <c r="Q35" s="43"/>
      <c r="R35" s="43"/>
      <c r="S35" s="154"/>
      <c r="T35" s="154"/>
      <c r="U35" s="154"/>
      <c r="V35" s="154"/>
      <c r="W35" s="154"/>
      <c r="X35" s="154"/>
      <c r="Y35" s="154"/>
      <c r="Z35" s="154"/>
      <c r="AA35" s="154"/>
      <c r="AB35" s="154"/>
      <c r="AC35" s="154"/>
    </row>
    <row r="36" s="55" customFormat="true" ht="18" hidden="false" customHeight="true" outlineLevel="0" collapsed="false">
      <c r="A36" s="84" t="s">
        <v>51</v>
      </c>
      <c r="B36" s="87" t="n">
        <f aca="false">C36*1.33</f>
        <v>17.29</v>
      </c>
      <c r="C36" s="88" t="n">
        <v>13</v>
      </c>
      <c r="D36" s="38"/>
      <c r="E36" s="17"/>
      <c r="F36" s="17"/>
      <c r="G36" s="17"/>
      <c r="H36" s="81"/>
      <c r="I36" s="61" t="n">
        <v>0</v>
      </c>
      <c r="J36" s="47" t="n">
        <f aca="false">I36*B36/1000</f>
        <v>0</v>
      </c>
      <c r="K36" s="86"/>
      <c r="L36" s="42"/>
      <c r="M36" s="42"/>
      <c r="N36" s="42"/>
      <c r="O36" s="43"/>
      <c r="P36" s="43"/>
      <c r="Q36" s="42"/>
      <c r="R36" s="42"/>
      <c r="S36" s="154"/>
      <c r="T36" s="154"/>
      <c r="U36" s="154"/>
      <c r="V36" s="154"/>
      <c r="W36" s="154"/>
      <c r="X36" s="154"/>
      <c r="Y36" s="154"/>
      <c r="Z36" s="154"/>
      <c r="AA36" s="155"/>
      <c r="AB36" s="155"/>
      <c r="AC36" s="155"/>
    </row>
    <row r="37" customFormat="false" ht="16.5" hidden="false" customHeight="true" outlineLevel="0" collapsed="false">
      <c r="A37" s="50" t="s">
        <v>52</v>
      </c>
      <c r="B37" s="89" t="n">
        <f aca="false">C37*1.19</f>
        <v>11.9</v>
      </c>
      <c r="C37" s="83" t="n">
        <v>10</v>
      </c>
      <c r="D37" s="31"/>
      <c r="E37" s="56" t="n">
        <f aca="false">1.7*C37/100</f>
        <v>0.17</v>
      </c>
      <c r="F37" s="56" t="n">
        <v>0</v>
      </c>
      <c r="G37" s="56" t="n">
        <f aca="false">9.5*C37/100</f>
        <v>0.95</v>
      </c>
      <c r="H37" s="133"/>
      <c r="I37" s="47" t="n">
        <v>0</v>
      </c>
      <c r="J37" s="47" t="n">
        <f aca="false">I37*B37/1000</f>
        <v>0</v>
      </c>
      <c r="K37" s="57"/>
      <c r="L37" s="43"/>
      <c r="M37" s="43"/>
      <c r="N37" s="43"/>
      <c r="O37" s="43"/>
      <c r="P37" s="43"/>
      <c r="Q37" s="43"/>
      <c r="R37" s="43"/>
      <c r="S37" s="154"/>
      <c r="T37" s="154"/>
      <c r="U37" s="154"/>
      <c r="V37" s="154"/>
      <c r="W37" s="154"/>
      <c r="X37" s="154"/>
      <c r="Y37" s="154"/>
      <c r="Z37" s="154"/>
      <c r="AA37" s="154"/>
      <c r="AB37" s="154"/>
      <c r="AC37" s="154"/>
    </row>
    <row r="38" customFormat="false" ht="16.5" hidden="false" customHeight="true" outlineLevel="0" collapsed="false">
      <c r="A38" s="50" t="s">
        <v>32</v>
      </c>
      <c r="B38" s="89" t="n">
        <v>1</v>
      </c>
      <c r="C38" s="83" t="n">
        <v>1</v>
      </c>
      <c r="D38" s="31"/>
      <c r="E38" s="56"/>
      <c r="F38" s="56"/>
      <c r="G38" s="56"/>
      <c r="H38" s="133"/>
      <c r="I38" s="47" t="n">
        <v>0</v>
      </c>
      <c r="J38" s="47" t="n">
        <f aca="false">I38*B38/1000</f>
        <v>0</v>
      </c>
      <c r="K38" s="57"/>
      <c r="L38" s="43"/>
      <c r="M38" s="43"/>
      <c r="N38" s="43"/>
      <c r="O38" s="43"/>
      <c r="P38" s="43"/>
      <c r="Q38" s="43"/>
      <c r="R38" s="43"/>
      <c r="S38" s="154"/>
      <c r="T38" s="154"/>
      <c r="U38" s="154"/>
      <c r="V38" s="154"/>
      <c r="W38" s="154"/>
      <c r="X38" s="154"/>
      <c r="Y38" s="154"/>
      <c r="Z38" s="154"/>
      <c r="AA38" s="154"/>
      <c r="AB38" s="154"/>
      <c r="AC38" s="154"/>
    </row>
    <row r="39" customFormat="false" ht="22.5" hidden="false" customHeight="true" outlineLevel="0" collapsed="false">
      <c r="A39" s="50" t="s">
        <v>53</v>
      </c>
      <c r="B39" s="82" t="n">
        <v>5</v>
      </c>
      <c r="C39" s="82" t="n">
        <v>5</v>
      </c>
      <c r="D39" s="65"/>
      <c r="E39" s="45" t="n">
        <v>0</v>
      </c>
      <c r="F39" s="45" t="n">
        <f aca="false">99.9*C39/100</f>
        <v>4.995</v>
      </c>
      <c r="G39" s="45" t="n">
        <v>0</v>
      </c>
      <c r="H39" s="244"/>
      <c r="I39" s="41" t="n">
        <v>0</v>
      </c>
      <c r="J39" s="41" t="n">
        <f aca="false">B39*I39/1000</f>
        <v>0</v>
      </c>
      <c r="K39" s="57"/>
      <c r="L39" s="42"/>
      <c r="M39" s="42"/>
      <c r="N39" s="42"/>
      <c r="O39" s="43"/>
      <c r="P39" s="43"/>
      <c r="Q39" s="42"/>
      <c r="R39" s="42"/>
      <c r="S39" s="382"/>
      <c r="T39" s="382"/>
      <c r="U39" s="154"/>
      <c r="V39" s="154"/>
      <c r="W39" s="154"/>
      <c r="X39" s="154"/>
      <c r="Y39" s="154"/>
      <c r="Z39" s="154"/>
      <c r="AA39" s="154"/>
      <c r="AB39" s="154"/>
      <c r="AC39" s="154"/>
    </row>
    <row r="40" s="55" customFormat="true" ht="19.5" hidden="false" customHeight="true" outlineLevel="0" collapsed="false">
      <c r="A40" s="36" t="s">
        <v>36</v>
      </c>
      <c r="B40" s="44" t="n">
        <f aca="false">C40*1.1875</f>
        <v>26.125</v>
      </c>
      <c r="C40" s="44" t="n">
        <v>22</v>
      </c>
      <c r="D40" s="65"/>
      <c r="E40" s="45" t="n">
        <f aca="false">7.6*C40/100</f>
        <v>1.672</v>
      </c>
      <c r="F40" s="45" t="n">
        <f aca="false">0.9*C40/100</f>
        <v>0.198</v>
      </c>
      <c r="G40" s="45" t="n">
        <f aca="false">48.4*C40/100</f>
        <v>10.648</v>
      </c>
      <c r="H40" s="133"/>
      <c r="I40" s="47" t="n">
        <v>0</v>
      </c>
      <c r="J40" s="47" t="n">
        <f aca="false">I40*B40/1000</f>
        <v>0</v>
      </c>
      <c r="K40" s="57"/>
      <c r="L40" s="43"/>
      <c r="M40" s="43"/>
      <c r="N40" s="43"/>
      <c r="O40" s="43"/>
      <c r="P40" s="43"/>
      <c r="Q40" s="43"/>
      <c r="R40" s="43"/>
      <c r="S40" s="382"/>
      <c r="T40" s="382"/>
      <c r="U40" s="154"/>
      <c r="V40" s="154"/>
      <c r="W40" s="154"/>
      <c r="X40" s="154"/>
      <c r="Y40" s="154"/>
      <c r="Z40" s="154"/>
      <c r="AA40" s="155"/>
      <c r="AB40" s="155"/>
      <c r="AC40" s="155"/>
    </row>
    <row r="41" s="55" customFormat="true" ht="19.5" hidden="false" customHeight="true" outlineLevel="0" collapsed="false">
      <c r="A41" s="36"/>
      <c r="B41" s="44"/>
      <c r="C41" s="44"/>
      <c r="D41" s="65"/>
      <c r="E41" s="39" t="n">
        <f aca="false">E42-(E42*6/100)</f>
        <v>40.8211356</v>
      </c>
      <c r="F41" s="39" t="n">
        <f aca="false">F42-(F42*12/100)</f>
        <v>16.5565664</v>
      </c>
      <c r="G41" s="39" t="n">
        <f aca="false">G42-(G42*9/100)</f>
        <v>3.4010067</v>
      </c>
      <c r="H41" s="94" t="n">
        <f aca="false">E41*4+F41*9+G41*4</f>
        <v>325.8976668</v>
      </c>
      <c r="I41" s="47"/>
      <c r="J41" s="47"/>
      <c r="K41" s="57"/>
      <c r="L41" s="43"/>
      <c r="M41" s="43"/>
      <c r="N41" s="43"/>
      <c r="O41" s="43"/>
      <c r="P41" s="43"/>
      <c r="Q41" s="43"/>
      <c r="R41" s="43"/>
      <c r="S41" s="382"/>
      <c r="T41" s="382"/>
      <c r="U41" s="154"/>
      <c r="V41" s="154"/>
      <c r="W41" s="154"/>
      <c r="X41" s="154"/>
      <c r="Y41" s="154"/>
      <c r="Z41" s="154"/>
      <c r="AA41" s="155"/>
      <c r="AB41" s="155"/>
      <c r="AC41" s="155"/>
    </row>
    <row r="42" s="55" customFormat="true" ht="19.5" hidden="false" customHeight="true" outlineLevel="0" collapsed="false">
      <c r="A42" s="93" t="s">
        <v>213</v>
      </c>
      <c r="B42" s="93"/>
      <c r="C42" s="93"/>
      <c r="D42" s="31" t="s">
        <v>214</v>
      </c>
      <c r="E42" s="32" t="n">
        <f aca="false">E43+E52+E54+E56+E57</f>
        <v>43.42674</v>
      </c>
      <c r="F42" s="32" t="n">
        <f aca="false">F43+F52+F54+F56+F57</f>
        <v>18.81428</v>
      </c>
      <c r="G42" s="32" t="n">
        <f aca="false">G43+G52+G54+G56+G57</f>
        <v>3.73737</v>
      </c>
      <c r="H42" s="33" t="n">
        <f aca="false">E42*4+F42*9+G42*4</f>
        <v>357.98496</v>
      </c>
      <c r="I42" s="41"/>
      <c r="J42" s="151" t="n">
        <f aca="false">SUM(J43:J57)</f>
        <v>0</v>
      </c>
      <c r="K42" s="34" t="n">
        <v>10.752</v>
      </c>
      <c r="L42" s="34" t="n">
        <v>0.14</v>
      </c>
      <c r="M42" s="34" t="n">
        <v>0</v>
      </c>
      <c r="N42" s="34" t="n">
        <v>1.59</v>
      </c>
      <c r="O42" s="34" t="n">
        <v>34.82</v>
      </c>
      <c r="P42" s="34" t="n">
        <v>181.4</v>
      </c>
      <c r="Q42" s="34" t="n">
        <v>21.37</v>
      </c>
      <c r="R42" s="34" t="n">
        <v>4.05</v>
      </c>
      <c r="S42" s="382"/>
      <c r="T42" s="382"/>
      <c r="U42" s="154"/>
      <c r="V42" s="154"/>
      <c r="W42" s="154"/>
      <c r="X42" s="154"/>
      <c r="Y42" s="154"/>
      <c r="Z42" s="154"/>
      <c r="AA42" s="155"/>
      <c r="AB42" s="155"/>
      <c r="AC42" s="155"/>
    </row>
    <row r="43" s="55" customFormat="true" ht="19.5" hidden="false" customHeight="true" outlineLevel="0" collapsed="false">
      <c r="A43" s="59" t="s">
        <v>215</v>
      </c>
      <c r="B43" s="78" t="n">
        <f aca="false">C43*1.068</f>
        <v>88.644</v>
      </c>
      <c r="C43" s="82" t="n">
        <v>83</v>
      </c>
      <c r="D43" s="31"/>
      <c r="E43" s="45" t="n">
        <f aca="false">17.4*C43/100</f>
        <v>14.442</v>
      </c>
      <c r="F43" s="45" t="n">
        <f aca="false">3.1*C43/100</f>
        <v>2.573</v>
      </c>
      <c r="G43" s="45" t="n">
        <v>0</v>
      </c>
      <c r="H43" s="133"/>
      <c r="I43" s="27" t="n">
        <v>0</v>
      </c>
      <c r="J43" s="47" t="n">
        <f aca="false">B43*I43/1000</f>
        <v>0</v>
      </c>
      <c r="K43" s="47"/>
      <c r="L43" s="42"/>
      <c r="M43" s="42"/>
      <c r="N43" s="42"/>
      <c r="O43" s="43"/>
      <c r="P43" s="43"/>
      <c r="Q43" s="42"/>
      <c r="R43" s="42"/>
      <c r="S43" s="382"/>
      <c r="T43" s="382"/>
      <c r="U43" s="154"/>
      <c r="V43" s="154"/>
      <c r="W43" s="154"/>
      <c r="X43" s="154"/>
      <c r="Y43" s="154"/>
      <c r="Z43" s="154"/>
      <c r="AA43" s="155"/>
      <c r="AB43" s="155"/>
      <c r="AC43" s="155"/>
    </row>
    <row r="44" s="55" customFormat="true" ht="19.5" hidden="false" customHeight="true" outlineLevel="0" collapsed="false">
      <c r="A44" s="84" t="s">
        <v>216</v>
      </c>
      <c r="B44" s="44" t="n">
        <v>277</v>
      </c>
      <c r="C44" s="37" t="n">
        <v>166</v>
      </c>
      <c r="D44" s="65"/>
      <c r="E44" s="56" t="n">
        <f aca="false">2*C44/100</f>
        <v>3.32</v>
      </c>
      <c r="F44" s="56" t="n">
        <f aca="false">0.1*C44/100</f>
        <v>0.166</v>
      </c>
      <c r="G44" s="56" t="n">
        <f aca="false">19.7*C44/100</f>
        <v>32.702</v>
      </c>
      <c r="H44" s="133"/>
      <c r="I44" s="154"/>
      <c r="J44" s="47" t="n">
        <f aca="false">B44*I44/1000</f>
        <v>0</v>
      </c>
      <c r="K44" s="47"/>
      <c r="L44" s="42"/>
      <c r="M44" s="42"/>
      <c r="N44" s="42"/>
      <c r="O44" s="43"/>
      <c r="P44" s="43"/>
      <c r="Q44" s="42"/>
      <c r="R44" s="42"/>
      <c r="S44" s="382"/>
      <c r="T44" s="382"/>
      <c r="U44" s="154"/>
      <c r="V44" s="154"/>
      <c r="W44" s="154"/>
      <c r="X44" s="154"/>
      <c r="Y44" s="154"/>
      <c r="Z44" s="154"/>
      <c r="AA44" s="155"/>
      <c r="AB44" s="155"/>
      <c r="AC44" s="155"/>
    </row>
    <row r="45" s="55" customFormat="true" ht="19.5" hidden="false" customHeight="true" outlineLevel="0" collapsed="false">
      <c r="A45" s="84" t="s">
        <v>169</v>
      </c>
      <c r="B45" s="44" t="n">
        <v>10</v>
      </c>
      <c r="C45" s="37" t="n">
        <v>10</v>
      </c>
      <c r="D45" s="65"/>
      <c r="E45" s="56"/>
      <c r="F45" s="56"/>
      <c r="G45" s="56"/>
      <c r="H45" s="133"/>
      <c r="I45" s="154"/>
      <c r="J45" s="47"/>
      <c r="K45" s="47"/>
      <c r="L45" s="42"/>
      <c r="M45" s="42"/>
      <c r="N45" s="42"/>
      <c r="O45" s="43"/>
      <c r="P45" s="43"/>
      <c r="Q45" s="42"/>
      <c r="R45" s="42"/>
      <c r="S45" s="382"/>
      <c r="T45" s="382"/>
      <c r="U45" s="154"/>
      <c r="V45" s="154"/>
      <c r="W45" s="154"/>
      <c r="X45" s="154"/>
      <c r="Y45" s="154"/>
      <c r="Z45" s="154"/>
      <c r="AA45" s="155"/>
      <c r="AB45" s="155"/>
      <c r="AC45" s="155"/>
    </row>
    <row r="46" s="55" customFormat="true" ht="46.5" hidden="false" customHeight="true" outlineLevel="0" collapsed="false">
      <c r="A46" s="36" t="s">
        <v>65</v>
      </c>
      <c r="B46" s="44" t="n">
        <v>2</v>
      </c>
      <c r="C46" s="82" t="n">
        <v>2</v>
      </c>
      <c r="D46" s="107"/>
      <c r="E46" s="45" t="n">
        <f aca="false">4.8*C46/100</f>
        <v>0.096</v>
      </c>
      <c r="F46" s="45" t="n">
        <v>0</v>
      </c>
      <c r="G46" s="45" t="n">
        <f aca="false">18.9*C46/100</f>
        <v>0.378</v>
      </c>
      <c r="H46" s="133"/>
      <c r="I46" s="47"/>
      <c r="J46" s="47"/>
      <c r="K46" s="47"/>
      <c r="L46" s="42"/>
      <c r="M46" s="42"/>
      <c r="N46" s="42"/>
      <c r="O46" s="43"/>
      <c r="P46" s="43"/>
      <c r="Q46" s="42"/>
      <c r="R46" s="42"/>
      <c r="S46" s="382"/>
      <c r="T46" s="382"/>
      <c r="U46" s="154"/>
      <c r="V46" s="154"/>
      <c r="W46" s="154"/>
      <c r="X46" s="154"/>
      <c r="Y46" s="154"/>
      <c r="Z46" s="154"/>
      <c r="AA46" s="155"/>
      <c r="AB46" s="155"/>
      <c r="AC46" s="155"/>
    </row>
    <row r="47" s="55" customFormat="true" ht="19.5" hidden="false" customHeight="true" outlineLevel="0" collapsed="false">
      <c r="A47" s="84" t="s">
        <v>217</v>
      </c>
      <c r="B47" s="44" t="n">
        <v>43</v>
      </c>
      <c r="C47" s="37" t="n">
        <v>35</v>
      </c>
      <c r="D47" s="65"/>
      <c r="E47" s="56" t="n">
        <f aca="false">1.3*C47/100</f>
        <v>0.455</v>
      </c>
      <c r="F47" s="56" t="n">
        <f aca="false">0.1*C47/100</f>
        <v>0.035</v>
      </c>
      <c r="G47" s="56" t="n">
        <f aca="false">7*C47/100</f>
        <v>2.45</v>
      </c>
      <c r="H47" s="133"/>
      <c r="I47" s="47"/>
      <c r="J47" s="47" t="n">
        <f aca="false">I47*B47/1000</f>
        <v>0</v>
      </c>
      <c r="K47" s="47"/>
      <c r="L47" s="43"/>
      <c r="M47" s="43"/>
      <c r="N47" s="43"/>
      <c r="O47" s="43"/>
      <c r="P47" s="43"/>
      <c r="Q47" s="43"/>
      <c r="R47" s="43"/>
      <c r="S47" s="382"/>
      <c r="T47" s="382"/>
      <c r="U47" s="154"/>
      <c r="V47" s="154"/>
      <c r="W47" s="154"/>
      <c r="X47" s="154"/>
      <c r="Y47" s="154"/>
      <c r="Z47" s="154"/>
      <c r="AA47" s="155"/>
      <c r="AB47" s="155"/>
      <c r="AC47" s="155"/>
    </row>
    <row r="48" s="55" customFormat="true" ht="19.5" hidden="false" customHeight="true" outlineLevel="0" collapsed="false">
      <c r="A48" s="84" t="s">
        <v>32</v>
      </c>
      <c r="B48" s="44" t="n">
        <v>1</v>
      </c>
      <c r="C48" s="37" t="n">
        <v>1</v>
      </c>
      <c r="D48" s="65"/>
      <c r="E48" s="56"/>
      <c r="F48" s="56"/>
      <c r="G48" s="56"/>
      <c r="H48" s="133"/>
      <c r="I48" s="47"/>
      <c r="J48" s="47"/>
      <c r="K48" s="57"/>
      <c r="L48" s="43"/>
      <c r="M48" s="43"/>
      <c r="N48" s="43"/>
      <c r="O48" s="43"/>
      <c r="P48" s="43"/>
      <c r="Q48" s="43"/>
      <c r="R48" s="43"/>
      <c r="S48" s="382"/>
      <c r="T48" s="382"/>
      <c r="U48" s="154"/>
      <c r="V48" s="154"/>
      <c r="W48" s="154"/>
      <c r="X48" s="154"/>
      <c r="Y48" s="154"/>
      <c r="Z48" s="154"/>
      <c r="AA48" s="155"/>
      <c r="AB48" s="155"/>
      <c r="AC48" s="155"/>
    </row>
    <row r="49" s="55" customFormat="true" ht="19.5" hidden="false" customHeight="true" outlineLevel="0" collapsed="false">
      <c r="A49" s="84" t="s">
        <v>64</v>
      </c>
      <c r="B49" s="139" t="n">
        <v>6</v>
      </c>
      <c r="C49" s="37" t="n">
        <v>6</v>
      </c>
      <c r="D49" s="65"/>
      <c r="E49" s="56"/>
      <c r="F49" s="56"/>
      <c r="G49" s="56"/>
      <c r="H49" s="133"/>
      <c r="I49" s="47"/>
      <c r="J49" s="47"/>
      <c r="K49" s="57"/>
      <c r="L49" s="43"/>
      <c r="M49" s="43"/>
      <c r="N49" s="43"/>
      <c r="O49" s="43"/>
      <c r="P49" s="43"/>
      <c r="Q49" s="43"/>
      <c r="R49" s="43"/>
      <c r="S49" s="382"/>
      <c r="T49" s="382"/>
      <c r="U49" s="154"/>
      <c r="V49" s="154"/>
      <c r="W49" s="154"/>
      <c r="X49" s="154"/>
      <c r="Y49" s="154"/>
      <c r="Z49" s="154"/>
      <c r="AA49" s="155"/>
      <c r="AB49" s="155"/>
      <c r="AC49" s="155"/>
    </row>
    <row r="50" s="55" customFormat="true" ht="19.5" hidden="false" customHeight="true" outlineLevel="0" collapsed="false">
      <c r="A50" s="50" t="s">
        <v>52</v>
      </c>
      <c r="B50" s="44" t="n">
        <v>36</v>
      </c>
      <c r="C50" s="37" t="n">
        <v>30</v>
      </c>
      <c r="D50" s="65"/>
      <c r="E50" s="56" t="n">
        <f aca="false">1.7*C50/100</f>
        <v>0.51</v>
      </c>
      <c r="F50" s="56" t="n">
        <v>0</v>
      </c>
      <c r="G50" s="56" t="n">
        <f aca="false">9.5*C50/100</f>
        <v>2.85</v>
      </c>
      <c r="H50" s="133"/>
      <c r="I50" s="47"/>
      <c r="J50" s="47"/>
      <c r="K50" s="57"/>
      <c r="L50" s="43"/>
      <c r="M50" s="43"/>
      <c r="N50" s="43"/>
      <c r="O50" s="43"/>
      <c r="P50" s="43"/>
      <c r="Q50" s="43"/>
      <c r="R50" s="43"/>
      <c r="S50" s="382"/>
      <c r="T50" s="382"/>
      <c r="U50" s="154"/>
      <c r="V50" s="154"/>
      <c r="W50" s="154"/>
      <c r="X50" s="154"/>
      <c r="Y50" s="154"/>
      <c r="Z50" s="154"/>
      <c r="AA50" s="155"/>
      <c r="AB50" s="155"/>
      <c r="AC50" s="155"/>
    </row>
    <row r="51" s="55" customFormat="true" ht="19.5" hidden="false" customHeight="true" outlineLevel="0" collapsed="false">
      <c r="A51" s="303" t="s">
        <v>99</v>
      </c>
      <c r="B51" s="303"/>
      <c r="C51" s="303"/>
      <c r="D51" s="303"/>
      <c r="E51" s="303"/>
      <c r="F51" s="303"/>
      <c r="G51" s="303"/>
      <c r="H51" s="303"/>
      <c r="I51" s="303"/>
      <c r="J51" s="303"/>
      <c r="K51" s="303"/>
      <c r="L51" s="303"/>
      <c r="M51" s="303"/>
      <c r="N51" s="303"/>
      <c r="O51" s="303"/>
      <c r="P51" s="303"/>
      <c r="Q51" s="303"/>
      <c r="R51" s="43"/>
      <c r="S51" s="382"/>
      <c r="T51" s="382"/>
      <c r="U51" s="154"/>
      <c r="V51" s="154"/>
      <c r="W51" s="154"/>
      <c r="X51" s="154"/>
      <c r="Y51" s="154"/>
      <c r="Z51" s="154"/>
      <c r="AA51" s="155"/>
      <c r="AB51" s="155"/>
      <c r="AC51" s="155"/>
    </row>
    <row r="52" customFormat="false" ht="26.1" hidden="false" customHeight="true" outlineLevel="0" collapsed="false">
      <c r="A52" s="383"/>
      <c r="B52" s="384"/>
      <c r="C52" s="385"/>
      <c r="D52" s="341"/>
      <c r="E52" s="39" t="n">
        <f aca="false">E53-(E53*6/100)</f>
        <v>14.54274</v>
      </c>
      <c r="F52" s="39" t="n">
        <f aca="false">F53-(F53*12/100)</f>
        <v>8.67328</v>
      </c>
      <c r="G52" s="39" t="n">
        <f aca="false">G53-(G53*9/100)</f>
        <v>3.73737</v>
      </c>
      <c r="H52" s="94" t="n">
        <f aca="false">E52*4+F52*9+G52*4</f>
        <v>151.17996</v>
      </c>
      <c r="I52" s="61"/>
      <c r="J52" s="61"/>
      <c r="K52" s="86"/>
      <c r="L52" s="42"/>
      <c r="M52" s="42"/>
      <c r="N52" s="42"/>
      <c r="O52" s="43"/>
      <c r="P52" s="43"/>
      <c r="Q52" s="42"/>
      <c r="R52" s="42"/>
      <c r="S52" s="154"/>
      <c r="T52" s="154"/>
      <c r="U52" s="154"/>
      <c r="V52" s="154"/>
      <c r="W52" s="154"/>
      <c r="X52" s="154"/>
      <c r="Y52" s="154"/>
      <c r="Z52" s="154"/>
      <c r="AA52" s="154"/>
      <c r="AB52" s="154"/>
      <c r="AC52" s="154"/>
    </row>
    <row r="53" s="55" customFormat="true" ht="26.1" hidden="false" customHeight="true" outlineLevel="0" collapsed="false">
      <c r="A53" s="386" t="s">
        <v>218</v>
      </c>
      <c r="B53" s="386"/>
      <c r="C53" s="386"/>
      <c r="D53" s="31" t="s">
        <v>219</v>
      </c>
      <c r="E53" s="17" t="n">
        <f aca="false">E54+E56+E59+E60+E61</f>
        <v>15.471</v>
      </c>
      <c r="F53" s="17" t="n">
        <f aca="false">F54+F56+F59+F60+F61</f>
        <v>9.856</v>
      </c>
      <c r="G53" s="32" t="n">
        <f aca="false">G54+G56+G59+G60+G61</f>
        <v>4.107</v>
      </c>
      <c r="H53" s="18" t="n">
        <f aca="false">E53*4+F53*9+G53*4</f>
        <v>167.016</v>
      </c>
      <c r="I53" s="47"/>
      <c r="J53" s="315" t="n">
        <f aca="false">J54+J55+J56+J57+J58+J59+J60+J61</f>
        <v>0</v>
      </c>
      <c r="K53" s="34" t="n">
        <v>2.11</v>
      </c>
      <c r="L53" s="54" t="n">
        <v>0.11</v>
      </c>
      <c r="M53" s="34" t="n">
        <v>0.9</v>
      </c>
      <c r="N53" s="34" t="n">
        <v>2.7</v>
      </c>
      <c r="O53" s="34" t="n">
        <v>11.2</v>
      </c>
      <c r="P53" s="34" t="n">
        <v>110.23</v>
      </c>
      <c r="Q53" s="54" t="n">
        <v>12.24</v>
      </c>
      <c r="R53" s="54" t="n">
        <v>4.8</v>
      </c>
      <c r="S53" s="155"/>
      <c r="T53" s="155"/>
      <c r="U53" s="155"/>
      <c r="V53" s="155"/>
      <c r="W53" s="155"/>
      <c r="X53" s="155"/>
      <c r="Y53" s="155"/>
      <c r="Z53" s="155"/>
      <c r="AA53" s="155"/>
      <c r="AB53" s="155"/>
      <c r="AC53" s="155"/>
    </row>
    <row r="54" s="55" customFormat="true" ht="26.1" hidden="false" customHeight="true" outlineLevel="0" collapsed="false">
      <c r="A54" s="59" t="s">
        <v>215</v>
      </c>
      <c r="B54" s="78" t="n">
        <f aca="false">C54*1.068</f>
        <v>88.644</v>
      </c>
      <c r="C54" s="82" t="n">
        <v>83</v>
      </c>
      <c r="D54" s="31"/>
      <c r="E54" s="45" t="n">
        <f aca="false">17.4*C54/100</f>
        <v>14.442</v>
      </c>
      <c r="F54" s="45" t="n">
        <f aca="false">3.1*C54/100</f>
        <v>2.573</v>
      </c>
      <c r="G54" s="45" t="n">
        <v>0</v>
      </c>
      <c r="H54" s="133"/>
      <c r="I54" s="47" t="n">
        <v>0</v>
      </c>
      <c r="J54" s="47" t="n">
        <f aca="false">B54*I54/1000</f>
        <v>0</v>
      </c>
      <c r="K54" s="47"/>
      <c r="L54" s="43"/>
      <c r="M54" s="43"/>
      <c r="N54" s="43"/>
      <c r="O54" s="43"/>
      <c r="P54" s="43"/>
      <c r="Q54" s="43"/>
      <c r="R54" s="43"/>
      <c r="S54" s="155"/>
      <c r="T54" s="155"/>
      <c r="U54" s="155"/>
      <c r="V54" s="155"/>
      <c r="W54" s="155"/>
      <c r="X54" s="155"/>
      <c r="Y54" s="155"/>
      <c r="Z54" s="155"/>
      <c r="AA54" s="155"/>
      <c r="AB54" s="155"/>
      <c r="AC54" s="155"/>
    </row>
    <row r="55" s="55" customFormat="true" ht="26.1" hidden="false" customHeight="true" outlineLevel="0" collapsed="false">
      <c r="A55" s="59" t="s">
        <v>32</v>
      </c>
      <c r="B55" s="78" t="n">
        <v>1</v>
      </c>
      <c r="C55" s="82" t="n">
        <v>1</v>
      </c>
      <c r="D55" s="31"/>
      <c r="E55" s="45"/>
      <c r="F55" s="45"/>
      <c r="G55" s="45"/>
      <c r="H55" s="133"/>
      <c r="I55" s="47" t="n">
        <v>0</v>
      </c>
      <c r="J55" s="47" t="n">
        <f aca="false">B55*I55/1000</f>
        <v>0</v>
      </c>
      <c r="K55" s="47"/>
      <c r="L55" s="43"/>
      <c r="M55" s="43"/>
      <c r="N55" s="43"/>
      <c r="O55" s="43"/>
      <c r="P55" s="43"/>
      <c r="Q55" s="43"/>
      <c r="R55" s="43"/>
      <c r="S55" s="155"/>
      <c r="T55" s="155"/>
      <c r="U55" s="155"/>
      <c r="V55" s="155"/>
      <c r="W55" s="155"/>
      <c r="X55" s="155"/>
      <c r="Y55" s="155"/>
      <c r="Z55" s="155"/>
      <c r="AA55" s="155"/>
      <c r="AB55" s="155"/>
      <c r="AC55" s="155"/>
    </row>
    <row r="56" s="55" customFormat="true" ht="26.1" hidden="false" customHeight="true" outlineLevel="0" collapsed="false">
      <c r="A56" s="36" t="s">
        <v>53</v>
      </c>
      <c r="B56" s="44" t="n">
        <v>5</v>
      </c>
      <c r="C56" s="82" t="n">
        <v>5</v>
      </c>
      <c r="D56" s="107"/>
      <c r="E56" s="343" t="n">
        <v>0</v>
      </c>
      <c r="F56" s="109" t="n">
        <f aca="false">99.9*C56/100</f>
        <v>4.995</v>
      </c>
      <c r="G56" s="109" t="n">
        <v>0</v>
      </c>
      <c r="H56" s="118"/>
      <c r="I56" s="61" t="n">
        <v>0</v>
      </c>
      <c r="J56" s="47" t="n">
        <f aca="false">B56*I56/1000</f>
        <v>0</v>
      </c>
      <c r="K56" s="92"/>
      <c r="L56" s="42"/>
      <c r="M56" s="42"/>
      <c r="N56" s="42"/>
      <c r="O56" s="43"/>
      <c r="P56" s="43"/>
      <c r="Q56" s="42"/>
      <c r="R56" s="42"/>
      <c r="S56" s="155"/>
      <c r="T56" s="155"/>
      <c r="U56" s="155"/>
      <c r="V56" s="155"/>
      <c r="W56" s="155"/>
      <c r="X56" s="155"/>
      <c r="Y56" s="155"/>
      <c r="Z56" s="155"/>
      <c r="AA56" s="155"/>
      <c r="AB56" s="155"/>
      <c r="AC56" s="155"/>
    </row>
    <row r="57" s="55" customFormat="true" ht="26.1" hidden="false" customHeight="true" outlineLevel="0" collapsed="false">
      <c r="A57" s="387" t="s">
        <v>220</v>
      </c>
      <c r="B57" s="387"/>
      <c r="C57" s="388" t="n">
        <v>60</v>
      </c>
      <c r="D57" s="31"/>
      <c r="E57" s="45"/>
      <c r="F57" s="45"/>
      <c r="G57" s="45"/>
      <c r="H57" s="133"/>
      <c r="I57" s="41" t="n">
        <v>0</v>
      </c>
      <c r="J57" s="47" t="n">
        <f aca="false">B57*I57/1000</f>
        <v>0</v>
      </c>
      <c r="K57" s="47"/>
      <c r="L57" s="43"/>
      <c r="M57" s="43"/>
      <c r="N57" s="43"/>
      <c r="O57" s="43"/>
      <c r="P57" s="43"/>
      <c r="Q57" s="43"/>
      <c r="R57" s="43"/>
      <c r="S57" s="155"/>
      <c r="T57" s="155"/>
      <c r="U57" s="155"/>
      <c r="V57" s="155"/>
      <c r="W57" s="155"/>
      <c r="X57" s="155"/>
      <c r="Y57" s="155"/>
      <c r="Z57" s="155"/>
      <c r="AA57" s="155"/>
      <c r="AB57" s="155"/>
      <c r="AC57" s="155"/>
    </row>
    <row r="58" customFormat="false" ht="26.1" hidden="false" customHeight="true" outlineLevel="0" collapsed="false">
      <c r="A58" s="387" t="s">
        <v>221</v>
      </c>
      <c r="B58" s="387"/>
      <c r="C58" s="388" t="n">
        <v>50</v>
      </c>
      <c r="D58" s="31"/>
      <c r="E58" s="45"/>
      <c r="F58" s="45"/>
      <c r="G58" s="45"/>
      <c r="H58" s="133"/>
      <c r="I58" s="41" t="n">
        <v>0</v>
      </c>
      <c r="J58" s="47" t="n">
        <f aca="false">B58*I58/1000</f>
        <v>0</v>
      </c>
      <c r="K58" s="47"/>
      <c r="L58" s="43"/>
      <c r="M58" s="43"/>
      <c r="N58" s="43"/>
      <c r="O58" s="43"/>
      <c r="P58" s="43"/>
      <c r="Q58" s="43"/>
      <c r="R58" s="43"/>
      <c r="S58" s="154"/>
      <c r="T58" s="154"/>
      <c r="U58" s="154"/>
      <c r="V58" s="154"/>
      <c r="W58" s="154"/>
      <c r="X58" s="154"/>
      <c r="Y58" s="154"/>
      <c r="Z58" s="154"/>
      <c r="AA58" s="154"/>
      <c r="AB58" s="154"/>
      <c r="AC58" s="154"/>
    </row>
    <row r="59" customFormat="false" ht="59.25" hidden="false" customHeight="true" outlineLevel="0" collapsed="false">
      <c r="A59" s="36" t="s">
        <v>65</v>
      </c>
      <c r="B59" s="44" t="n">
        <v>5</v>
      </c>
      <c r="C59" s="82" t="n">
        <v>5</v>
      </c>
      <c r="D59" s="107"/>
      <c r="E59" s="45" t="n">
        <f aca="false">4.8*C59/100</f>
        <v>0.24</v>
      </c>
      <c r="F59" s="45" t="n">
        <v>0</v>
      </c>
      <c r="G59" s="45" t="n">
        <f aca="false">18.9*C59/100</f>
        <v>0.945</v>
      </c>
      <c r="H59" s="389"/>
      <c r="I59" s="41" t="n">
        <v>0</v>
      </c>
      <c r="J59" s="47" t="n">
        <f aca="false">B59*I59/1000</f>
        <v>0</v>
      </c>
      <c r="K59" s="102"/>
      <c r="L59" s="43"/>
      <c r="M59" s="43"/>
      <c r="N59" s="43"/>
      <c r="O59" s="43"/>
      <c r="P59" s="43"/>
      <c r="Q59" s="43"/>
      <c r="R59" s="43"/>
      <c r="S59" s="154"/>
      <c r="T59" s="154"/>
      <c r="U59" s="154"/>
      <c r="V59" s="154"/>
      <c r="W59" s="154"/>
      <c r="X59" s="154"/>
      <c r="Y59" s="154"/>
      <c r="Z59" s="154"/>
      <c r="AA59" s="154"/>
      <c r="AB59" s="154"/>
      <c r="AC59" s="154"/>
    </row>
    <row r="60" s="55" customFormat="true" ht="26.1" hidden="false" customHeight="true" outlineLevel="0" collapsed="false">
      <c r="A60" s="50" t="s">
        <v>62</v>
      </c>
      <c r="B60" s="65" t="n">
        <v>3.8</v>
      </c>
      <c r="C60" s="65" t="n">
        <v>3.8</v>
      </c>
      <c r="D60" s="31"/>
      <c r="E60" s="46" t="n">
        <f aca="false">10.5*C60/100</f>
        <v>0.399</v>
      </c>
      <c r="F60" s="46" t="n">
        <f aca="false">1*C60/100</f>
        <v>0.038</v>
      </c>
      <c r="G60" s="56" t="n">
        <f aca="false">69*C60/100</f>
        <v>2.622</v>
      </c>
      <c r="H60" s="18"/>
      <c r="I60" s="41" t="n">
        <v>0</v>
      </c>
      <c r="J60" s="47" t="n">
        <f aca="false">B60*I60/1000</f>
        <v>0</v>
      </c>
      <c r="K60" s="54"/>
      <c r="L60" s="34"/>
      <c r="M60" s="34"/>
      <c r="N60" s="34"/>
      <c r="O60" s="34"/>
      <c r="P60" s="34"/>
      <c r="Q60" s="34"/>
      <c r="R60" s="34"/>
      <c r="S60" s="155"/>
      <c r="T60" s="155"/>
      <c r="U60" s="155"/>
      <c r="V60" s="155"/>
      <c r="W60" s="155"/>
      <c r="X60" s="155"/>
      <c r="Y60" s="155"/>
      <c r="Z60" s="155"/>
      <c r="AA60" s="155"/>
      <c r="AB60" s="155"/>
      <c r="AC60" s="155"/>
    </row>
    <row r="61" customFormat="false" ht="26.1" hidden="false" customHeight="true" outlineLevel="0" collapsed="false">
      <c r="A61" s="36" t="s">
        <v>64</v>
      </c>
      <c r="B61" s="44" t="n">
        <v>15</v>
      </c>
      <c r="C61" s="82" t="n">
        <v>15</v>
      </c>
      <c r="D61" s="37"/>
      <c r="E61" s="39" t="n">
        <f aca="false">2.6*C61/100</f>
        <v>0.39</v>
      </c>
      <c r="F61" s="39" t="n">
        <f aca="false">15*C61/100</f>
        <v>2.25</v>
      </c>
      <c r="G61" s="39" t="n">
        <f aca="false">3.6*C61/100</f>
        <v>0.54</v>
      </c>
      <c r="H61" s="244"/>
      <c r="I61" s="47" t="n">
        <v>0</v>
      </c>
      <c r="J61" s="47" t="n">
        <f aca="false">B61*I61/1000</f>
        <v>0</v>
      </c>
      <c r="K61" s="41"/>
      <c r="L61" s="43"/>
      <c r="M61" s="43"/>
      <c r="N61" s="43"/>
      <c r="O61" s="43"/>
      <c r="P61" s="43"/>
      <c r="Q61" s="43"/>
      <c r="R61" s="43"/>
      <c r="S61" s="154"/>
      <c r="T61" s="154"/>
      <c r="U61" s="154"/>
      <c r="V61" s="154"/>
      <c r="W61" s="154"/>
      <c r="X61" s="154"/>
      <c r="Y61" s="154"/>
      <c r="Z61" s="154"/>
      <c r="AA61" s="154"/>
      <c r="AB61" s="154"/>
      <c r="AC61" s="154"/>
    </row>
    <row r="62" s="55" customFormat="true" ht="26.1" hidden="false" customHeight="true" outlineLevel="0" collapsed="false">
      <c r="A62" s="50" t="s">
        <v>29</v>
      </c>
      <c r="B62" s="65" t="n">
        <v>38</v>
      </c>
      <c r="C62" s="65" t="n">
        <v>38</v>
      </c>
      <c r="D62" s="49"/>
      <c r="E62" s="46"/>
      <c r="F62" s="46"/>
      <c r="G62" s="46"/>
      <c r="H62" s="80"/>
      <c r="I62" s="27"/>
      <c r="J62" s="47"/>
      <c r="K62" s="27"/>
      <c r="L62" s="42"/>
      <c r="M62" s="42"/>
      <c r="N62" s="42"/>
      <c r="O62" s="43"/>
      <c r="P62" s="43"/>
      <c r="Q62" s="42"/>
      <c r="R62" s="42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</row>
    <row r="63" customFormat="false" ht="29.25" hidden="false" customHeight="true" outlineLevel="0" collapsed="false">
      <c r="A63" s="304"/>
      <c r="B63" s="305"/>
      <c r="C63" s="306"/>
      <c r="D63" s="107"/>
      <c r="E63" s="45" t="n">
        <f aca="false">E64-(E64*6/100)</f>
        <v>5.358</v>
      </c>
      <c r="F63" s="45" t="n">
        <f aca="false">F64-(F64*12/100)</f>
        <v>4.6596</v>
      </c>
      <c r="G63" s="45" t="n">
        <f aca="false">G64-(G64*9/100)</f>
        <v>27.88695</v>
      </c>
      <c r="H63" s="390" t="n">
        <f aca="false">E63*4+F63*9+G63*4</f>
        <v>174.9162</v>
      </c>
      <c r="I63" s="47"/>
      <c r="J63" s="41"/>
      <c r="K63" s="102"/>
      <c r="L63" s="43"/>
      <c r="M63" s="43"/>
      <c r="N63" s="43"/>
      <c r="O63" s="43"/>
      <c r="P63" s="43"/>
      <c r="Q63" s="43"/>
      <c r="R63" s="43"/>
      <c r="S63" s="154"/>
      <c r="T63" s="154"/>
      <c r="U63" s="154"/>
      <c r="V63" s="154"/>
      <c r="W63" s="154"/>
      <c r="X63" s="154"/>
      <c r="Y63" s="154"/>
      <c r="Z63" s="154"/>
      <c r="AA63" s="154"/>
      <c r="AB63" s="154"/>
      <c r="AC63" s="154"/>
    </row>
    <row r="64" customFormat="false" ht="39.75" hidden="false" customHeight="true" outlineLevel="0" collapsed="false">
      <c r="A64" s="271" t="s">
        <v>222</v>
      </c>
      <c r="B64" s="271"/>
      <c r="C64" s="271"/>
      <c r="D64" s="31" t="n">
        <v>180</v>
      </c>
      <c r="E64" s="32" t="n">
        <f aca="false">E65+E68</f>
        <v>5.7</v>
      </c>
      <c r="F64" s="32" t="n">
        <f aca="false">F65+F68</f>
        <v>5.295</v>
      </c>
      <c r="G64" s="32" t="n">
        <f aca="false">G65+G68</f>
        <v>30.645</v>
      </c>
      <c r="H64" s="18" t="n">
        <f aca="false">E64*4+F64*9+G64*4</f>
        <v>193.035</v>
      </c>
      <c r="I64" s="41"/>
      <c r="J64" s="307" t="n">
        <f aca="false">J65+J66+J67+J68</f>
        <v>0</v>
      </c>
      <c r="K64" s="54" t="n">
        <v>0</v>
      </c>
      <c r="L64" s="34" t="n">
        <v>0.168</v>
      </c>
      <c r="M64" s="34" t="n">
        <v>0.24</v>
      </c>
      <c r="N64" s="34" t="n">
        <v>0.6</v>
      </c>
      <c r="O64" s="34" t="n">
        <v>11.916</v>
      </c>
      <c r="P64" s="34" t="n">
        <v>168.672</v>
      </c>
      <c r="Q64" s="34" t="n">
        <v>25.644</v>
      </c>
      <c r="R64" s="34" t="n">
        <v>1.692</v>
      </c>
      <c r="S64" s="154"/>
      <c r="T64" s="154"/>
      <c r="U64" s="154"/>
      <c r="V64" s="154"/>
      <c r="W64" s="154"/>
      <c r="X64" s="154"/>
      <c r="Y64" s="154"/>
      <c r="Z64" s="154"/>
      <c r="AA64" s="154"/>
      <c r="AB64" s="154"/>
      <c r="AC64" s="154"/>
    </row>
    <row r="65" s="55" customFormat="true" ht="26.1" hidden="false" customHeight="true" outlineLevel="0" collapsed="false">
      <c r="A65" s="36" t="s">
        <v>223</v>
      </c>
      <c r="B65" s="37" t="n">
        <v>45</v>
      </c>
      <c r="C65" s="37" t="n">
        <v>45</v>
      </c>
      <c r="D65" s="44"/>
      <c r="E65" s="56" t="n">
        <f aca="false">12.6*C65/100</f>
        <v>5.67</v>
      </c>
      <c r="F65" s="56" t="n">
        <f aca="false">2.6*C65/100</f>
        <v>1.17</v>
      </c>
      <c r="G65" s="56" t="n">
        <f aca="false">68*C65/100</f>
        <v>30.6</v>
      </c>
      <c r="H65" s="56"/>
      <c r="I65" s="41" t="n">
        <v>0</v>
      </c>
      <c r="J65" s="41" t="n">
        <f aca="false">B65*I65/1000</f>
        <v>0</v>
      </c>
      <c r="K65" s="41"/>
      <c r="L65" s="41"/>
      <c r="M65" s="41"/>
      <c r="N65" s="41"/>
      <c r="O65" s="41"/>
      <c r="P65" s="41"/>
      <c r="Q65" s="41"/>
      <c r="R65" s="41"/>
      <c r="S65" s="155"/>
      <c r="T65" s="155"/>
      <c r="U65" s="155"/>
      <c r="V65" s="155"/>
      <c r="W65" s="155"/>
      <c r="X65" s="155"/>
      <c r="Y65" s="155"/>
      <c r="Z65" s="155"/>
      <c r="AA65" s="155"/>
      <c r="AB65" s="155"/>
      <c r="AC65" s="155"/>
    </row>
    <row r="66" customFormat="false" ht="26.1" hidden="false" customHeight="true" outlineLevel="0" collapsed="false">
      <c r="A66" s="36" t="s">
        <v>29</v>
      </c>
      <c r="B66" s="37" t="n">
        <v>120</v>
      </c>
      <c r="C66" s="37" t="n">
        <v>120</v>
      </c>
      <c r="D66" s="44"/>
      <c r="E66" s="56"/>
      <c r="F66" s="56"/>
      <c r="G66" s="56"/>
      <c r="H66" s="244"/>
      <c r="I66" s="41"/>
      <c r="J66" s="41" t="n">
        <f aca="false">B66*I66/1000</f>
        <v>0</v>
      </c>
      <c r="K66" s="41"/>
      <c r="L66" s="47"/>
      <c r="M66" s="47"/>
      <c r="N66" s="47"/>
      <c r="O66" s="47"/>
      <c r="P66" s="47"/>
      <c r="Q66" s="47"/>
      <c r="R66" s="47"/>
      <c r="S66" s="154"/>
      <c r="T66" s="154"/>
      <c r="U66" s="154"/>
      <c r="V66" s="154"/>
      <c r="W66" s="154"/>
      <c r="X66" s="154"/>
      <c r="Y66" s="154"/>
      <c r="Z66" s="154"/>
      <c r="AA66" s="154"/>
      <c r="AB66" s="154"/>
      <c r="AC66" s="154"/>
    </row>
    <row r="67" customFormat="false" ht="26.1" hidden="false" customHeight="true" outlineLevel="0" collapsed="false">
      <c r="A67" s="36" t="s">
        <v>32</v>
      </c>
      <c r="B67" s="37" t="n">
        <v>1</v>
      </c>
      <c r="C67" s="37" t="n">
        <v>1</v>
      </c>
      <c r="D67" s="44"/>
      <c r="E67" s="56"/>
      <c r="F67" s="56"/>
      <c r="G67" s="56"/>
      <c r="H67" s="244"/>
      <c r="I67" s="41" t="n">
        <v>0</v>
      </c>
      <c r="J67" s="41" t="n">
        <f aca="false">B67*I67/1000</f>
        <v>0</v>
      </c>
      <c r="K67" s="41"/>
      <c r="L67" s="47"/>
      <c r="M67" s="47"/>
      <c r="N67" s="47"/>
      <c r="O67" s="47"/>
      <c r="P67" s="47"/>
      <c r="Q67" s="47"/>
      <c r="R67" s="47"/>
      <c r="S67" s="154"/>
      <c r="T67" s="154"/>
      <c r="U67" s="154"/>
      <c r="V67" s="154"/>
      <c r="W67" s="154"/>
      <c r="X67" s="154"/>
      <c r="Y67" s="154"/>
      <c r="Z67" s="154"/>
      <c r="AA67" s="154"/>
      <c r="AB67" s="154"/>
      <c r="AC67" s="154"/>
    </row>
    <row r="68" s="55" customFormat="true" ht="26.1" hidden="false" customHeight="true" outlineLevel="0" collapsed="false">
      <c r="A68" s="50" t="s">
        <v>33</v>
      </c>
      <c r="B68" s="37" t="n">
        <v>5</v>
      </c>
      <c r="C68" s="37" t="n">
        <v>5</v>
      </c>
      <c r="D68" s="44"/>
      <c r="E68" s="45" t="n">
        <f aca="false">0.6*C68/100</f>
        <v>0.03</v>
      </c>
      <c r="F68" s="45" t="n">
        <f aca="false">82.5*C68/100</f>
        <v>4.125</v>
      </c>
      <c r="G68" s="45" t="n">
        <f aca="false">0.9*C68/100</f>
        <v>0.045</v>
      </c>
      <c r="H68" s="244"/>
      <c r="I68" s="41" t="n">
        <v>0</v>
      </c>
      <c r="J68" s="41" t="n">
        <f aca="false">B68*I68/1000</f>
        <v>0</v>
      </c>
      <c r="K68" s="41"/>
      <c r="L68" s="47"/>
      <c r="M68" s="47"/>
      <c r="N68" s="47"/>
      <c r="O68" s="47"/>
      <c r="P68" s="47"/>
      <c r="Q68" s="47"/>
      <c r="R68" s="47"/>
      <c r="S68" s="155"/>
      <c r="T68" s="155"/>
      <c r="U68" s="155"/>
      <c r="V68" s="155"/>
      <c r="W68" s="155"/>
      <c r="X68" s="155"/>
      <c r="Y68" s="155"/>
      <c r="Z68" s="155"/>
      <c r="AA68" s="155"/>
      <c r="AB68" s="155"/>
      <c r="AC68" s="155"/>
    </row>
    <row r="69" customFormat="false" ht="36" hidden="false" customHeight="true" outlineLevel="0" collapsed="false">
      <c r="A69" s="77" t="s">
        <v>145</v>
      </c>
      <c r="B69" s="77"/>
      <c r="C69" s="77"/>
      <c r="D69" s="31" t="s">
        <v>70</v>
      </c>
      <c r="E69" s="32" t="n">
        <f aca="false">E70+E73+E74</f>
        <v>0.6</v>
      </c>
      <c r="F69" s="32" t="n">
        <f aca="false">F70+F73+F74</f>
        <v>4.995</v>
      </c>
      <c r="G69" s="32" t="n">
        <f aca="false">G70+G73+G74</f>
        <v>4.2</v>
      </c>
      <c r="H69" s="67" t="n">
        <f aca="false">G69*4+F69*9+E69*4</f>
        <v>64.155</v>
      </c>
      <c r="I69" s="41"/>
      <c r="J69" s="151" t="n">
        <f aca="false">SUM(J70:J74)</f>
        <v>0</v>
      </c>
      <c r="K69" s="34" t="n">
        <v>24.75</v>
      </c>
      <c r="L69" s="34" t="n">
        <v>0.06</v>
      </c>
      <c r="M69" s="34" t="n">
        <v>0</v>
      </c>
      <c r="N69" s="34" t="n">
        <v>2.92</v>
      </c>
      <c r="O69" s="34" t="n">
        <v>17.93</v>
      </c>
      <c r="P69" s="34" t="n">
        <v>25.58</v>
      </c>
      <c r="Q69" s="34" t="n">
        <v>19.5</v>
      </c>
      <c r="R69" s="34" t="n">
        <v>0.89</v>
      </c>
      <c r="S69" s="154"/>
      <c r="T69" s="154"/>
      <c r="U69" s="154"/>
      <c r="V69" s="154"/>
      <c r="W69" s="154"/>
      <c r="X69" s="154"/>
      <c r="Y69" s="154"/>
      <c r="Z69" s="154"/>
      <c r="AA69" s="154"/>
      <c r="AB69" s="154"/>
      <c r="AC69" s="154"/>
    </row>
    <row r="70" s="55" customFormat="true" ht="26.1" hidden="false" customHeight="true" outlineLevel="0" collapsed="false">
      <c r="A70" s="36" t="s">
        <v>146</v>
      </c>
      <c r="B70" s="44" t="n">
        <f aca="false">C70*1.18</f>
        <v>112.1</v>
      </c>
      <c r="C70" s="37" t="n">
        <v>95</v>
      </c>
      <c r="D70" s="37"/>
      <c r="E70" s="56" t="n">
        <f aca="false">0.6*C70/100</f>
        <v>0.57</v>
      </c>
      <c r="F70" s="56" t="n">
        <v>0</v>
      </c>
      <c r="G70" s="56" t="n">
        <f aca="false">4.2*C70/100</f>
        <v>3.99</v>
      </c>
      <c r="H70" s="56"/>
      <c r="I70" s="41" t="n">
        <v>0</v>
      </c>
      <c r="J70" s="41" t="n">
        <f aca="false">I70*B70/1000</f>
        <v>0</v>
      </c>
      <c r="K70" s="41"/>
      <c r="L70" s="34"/>
      <c r="M70" s="34"/>
      <c r="N70" s="34"/>
      <c r="O70" s="34"/>
      <c r="P70" s="34"/>
      <c r="Q70" s="34"/>
      <c r="R70" s="34"/>
      <c r="S70" s="155"/>
      <c r="T70" s="155"/>
      <c r="U70" s="155"/>
      <c r="V70" s="155"/>
      <c r="W70" s="155"/>
      <c r="X70" s="155"/>
      <c r="Y70" s="155"/>
      <c r="Z70" s="155"/>
      <c r="AA70" s="155"/>
      <c r="AB70" s="155"/>
      <c r="AC70" s="155"/>
    </row>
    <row r="71" s="55" customFormat="true" ht="29.25" hidden="false" customHeight="true" outlineLevel="0" collapsed="false">
      <c r="A71" s="36" t="s">
        <v>147</v>
      </c>
      <c r="B71" s="44" t="n">
        <f aca="false">C71*1.02</f>
        <v>96.9</v>
      </c>
      <c r="C71" s="37" t="n">
        <v>95</v>
      </c>
      <c r="D71" s="37"/>
      <c r="E71" s="64" t="n">
        <f aca="false">0.6*C71/100</f>
        <v>0.57</v>
      </c>
      <c r="F71" s="64" t="n">
        <v>0</v>
      </c>
      <c r="G71" s="56" t="n">
        <f aca="false">2.9*C71/100</f>
        <v>2.755</v>
      </c>
      <c r="H71" s="64"/>
      <c r="I71" s="47" t="n">
        <v>0</v>
      </c>
      <c r="J71" s="41" t="n">
        <f aca="false">I71*B71/1000</f>
        <v>0</v>
      </c>
      <c r="K71" s="27"/>
      <c r="L71" s="137"/>
      <c r="M71" s="137"/>
      <c r="N71" s="137"/>
      <c r="O71" s="138"/>
      <c r="P71" s="138"/>
      <c r="Q71" s="137"/>
      <c r="R71" s="137"/>
      <c r="S71" s="155"/>
      <c r="T71" s="155"/>
      <c r="U71" s="155"/>
      <c r="V71" s="155"/>
      <c r="W71" s="155"/>
      <c r="X71" s="155"/>
      <c r="Y71" s="155"/>
      <c r="Z71" s="155"/>
      <c r="AA71" s="155"/>
      <c r="AB71" s="155"/>
      <c r="AC71" s="155"/>
    </row>
    <row r="72" customFormat="false" ht="26.1" hidden="false" customHeight="true" outlineLevel="0" collapsed="false">
      <c r="A72" s="36" t="s">
        <v>74</v>
      </c>
      <c r="B72" s="44" t="n">
        <f aca="false">C72*1.35</f>
        <v>6.75</v>
      </c>
      <c r="C72" s="37" t="n">
        <v>5</v>
      </c>
      <c r="D72" s="37"/>
      <c r="E72" s="64"/>
      <c r="F72" s="64"/>
      <c r="G72" s="64"/>
      <c r="H72" s="64"/>
      <c r="I72" s="47" t="n">
        <v>0</v>
      </c>
      <c r="J72" s="47" t="n">
        <f aca="false">I72*B72/1000</f>
        <v>0</v>
      </c>
      <c r="K72" s="27"/>
      <c r="L72" s="137"/>
      <c r="M72" s="137"/>
      <c r="N72" s="137"/>
      <c r="O72" s="138"/>
      <c r="P72" s="138"/>
      <c r="Q72" s="137"/>
      <c r="R72" s="137"/>
      <c r="S72" s="154"/>
      <c r="T72" s="154"/>
      <c r="U72" s="154"/>
      <c r="V72" s="154"/>
      <c r="W72" s="154"/>
      <c r="X72" s="154"/>
      <c r="Y72" s="154"/>
      <c r="Z72" s="154"/>
      <c r="AA72" s="154"/>
      <c r="AB72" s="154"/>
      <c r="AC72" s="154"/>
    </row>
    <row r="73" customFormat="false" ht="26.1" hidden="false" customHeight="true" outlineLevel="0" collapsed="false">
      <c r="A73" s="36" t="s">
        <v>148</v>
      </c>
      <c r="B73" s="44" t="n">
        <f aca="false">C73*1.25</f>
        <v>6.25</v>
      </c>
      <c r="C73" s="37" t="n">
        <v>5</v>
      </c>
      <c r="D73" s="37"/>
      <c r="E73" s="45" t="n">
        <f aca="false">0.6*C73/100</f>
        <v>0.03</v>
      </c>
      <c r="F73" s="45" t="n">
        <v>0</v>
      </c>
      <c r="G73" s="45" t="n">
        <f aca="false">4.2*C73/100</f>
        <v>0.21</v>
      </c>
      <c r="H73" s="64"/>
      <c r="I73" s="41" t="n">
        <v>0</v>
      </c>
      <c r="J73" s="41"/>
      <c r="K73" s="27"/>
      <c r="L73" s="137"/>
      <c r="M73" s="137"/>
      <c r="N73" s="137"/>
      <c r="O73" s="138"/>
      <c r="P73" s="138"/>
      <c r="Q73" s="137"/>
      <c r="R73" s="137"/>
      <c r="S73" s="154"/>
      <c r="T73" s="154"/>
      <c r="U73" s="154"/>
      <c r="V73" s="154"/>
      <c r="W73" s="154"/>
      <c r="X73" s="154"/>
      <c r="Y73" s="154"/>
      <c r="Z73" s="154"/>
      <c r="AA73" s="154"/>
      <c r="AB73" s="154"/>
      <c r="AC73" s="154"/>
    </row>
    <row r="74" s="55" customFormat="true" ht="26.1" hidden="false" customHeight="true" outlineLevel="0" collapsed="false">
      <c r="A74" s="48" t="s">
        <v>73</v>
      </c>
      <c r="B74" s="119" t="n">
        <v>5</v>
      </c>
      <c r="C74" s="119" t="n">
        <v>5</v>
      </c>
      <c r="D74" s="38"/>
      <c r="E74" s="46" t="n">
        <v>0</v>
      </c>
      <c r="F74" s="46" t="n">
        <f aca="false">99.9*C74/100</f>
        <v>4.995</v>
      </c>
      <c r="G74" s="46" t="n">
        <v>0</v>
      </c>
      <c r="H74" s="18"/>
      <c r="I74" s="41" t="n">
        <v>0</v>
      </c>
      <c r="J74" s="41" t="n">
        <f aca="false">I74*B74/1000</f>
        <v>0</v>
      </c>
      <c r="K74" s="54"/>
      <c r="L74" s="137"/>
      <c r="M74" s="137"/>
      <c r="N74" s="137"/>
      <c r="O74" s="138"/>
      <c r="P74" s="138"/>
      <c r="Q74" s="137"/>
      <c r="R74" s="137"/>
      <c r="S74" s="155"/>
      <c r="T74" s="155"/>
      <c r="U74" s="155"/>
      <c r="V74" s="155"/>
      <c r="W74" s="155"/>
      <c r="X74" s="155"/>
      <c r="Y74" s="155"/>
      <c r="Z74" s="155"/>
      <c r="AA74" s="155"/>
      <c r="AB74" s="155"/>
      <c r="AC74" s="155"/>
    </row>
    <row r="75" s="55" customFormat="true" ht="26.1" hidden="false" customHeight="true" outlineLevel="0" collapsed="false">
      <c r="A75" s="271" t="s">
        <v>103</v>
      </c>
      <c r="B75" s="271"/>
      <c r="C75" s="271"/>
      <c r="D75" s="31" t="n">
        <v>200</v>
      </c>
      <c r="E75" s="32" t="n">
        <f aca="false">E76</f>
        <v>0.1</v>
      </c>
      <c r="F75" s="32" t="n">
        <f aca="false">F76</f>
        <v>0</v>
      </c>
      <c r="G75" s="32" t="n">
        <f aca="false">G76</f>
        <v>22.375</v>
      </c>
      <c r="H75" s="67" t="n">
        <f aca="false">E75*4+F75*9+G75*4</f>
        <v>89.9</v>
      </c>
      <c r="I75" s="47"/>
      <c r="J75" s="35" t="n">
        <f aca="false">J76</f>
        <v>0</v>
      </c>
      <c r="K75" s="34" t="n">
        <v>0</v>
      </c>
      <c r="L75" s="34" t="n">
        <v>0</v>
      </c>
      <c r="M75" s="34" t="n">
        <v>0</v>
      </c>
      <c r="N75" s="34" t="n">
        <v>0</v>
      </c>
      <c r="O75" s="34" t="n">
        <v>0.29</v>
      </c>
      <c r="P75" s="34" t="n">
        <v>0</v>
      </c>
      <c r="Q75" s="34" t="n">
        <v>0</v>
      </c>
      <c r="R75" s="34" t="n">
        <v>0.03</v>
      </c>
      <c r="S75" s="155"/>
      <c r="T75" s="155"/>
      <c r="U75" s="155"/>
      <c r="V75" s="155"/>
      <c r="W75" s="155"/>
      <c r="X75" s="155"/>
      <c r="Y75" s="155"/>
      <c r="Z75" s="155"/>
      <c r="AA75" s="155"/>
      <c r="AB75" s="155"/>
      <c r="AC75" s="155"/>
    </row>
    <row r="76" customFormat="false" ht="26.1" hidden="false" customHeight="true" outlineLevel="0" collapsed="false">
      <c r="A76" s="36" t="s">
        <v>104</v>
      </c>
      <c r="B76" s="37" t="n">
        <v>25</v>
      </c>
      <c r="C76" s="37" t="n">
        <v>25</v>
      </c>
      <c r="D76" s="31"/>
      <c r="E76" s="56" t="n">
        <f aca="false">0.4*C76/100</f>
        <v>0.1</v>
      </c>
      <c r="F76" s="56" t="n">
        <v>0</v>
      </c>
      <c r="G76" s="56" t="n">
        <f aca="false">89.5*C76/100</f>
        <v>22.375</v>
      </c>
      <c r="H76" s="33"/>
      <c r="I76" s="47" t="n">
        <v>0</v>
      </c>
      <c r="J76" s="41" t="n">
        <f aca="false">B76*I76/1000</f>
        <v>0</v>
      </c>
      <c r="K76" s="34"/>
      <c r="L76" s="34"/>
      <c r="M76" s="34"/>
      <c r="N76" s="34"/>
      <c r="O76" s="34"/>
      <c r="P76" s="34"/>
      <c r="Q76" s="34"/>
      <c r="R76" s="34"/>
      <c r="S76" s="154"/>
      <c r="T76" s="154"/>
      <c r="U76" s="154"/>
      <c r="V76" s="154"/>
      <c r="W76" s="154"/>
      <c r="X76" s="154"/>
      <c r="Y76" s="154"/>
      <c r="Z76" s="154"/>
      <c r="AA76" s="154"/>
      <c r="AB76" s="154"/>
      <c r="AC76" s="154"/>
    </row>
    <row r="77" customFormat="false" ht="26.1" hidden="false" customHeight="true" outlineLevel="0" collapsed="false">
      <c r="A77" s="147" t="s">
        <v>111</v>
      </c>
      <c r="B77" s="148" t="n">
        <v>150</v>
      </c>
      <c r="C77" s="149"/>
      <c r="D77" s="150" t="n">
        <v>150</v>
      </c>
      <c r="E77" s="117" t="n">
        <f aca="false">0.4*D77/100</f>
        <v>0.6</v>
      </c>
      <c r="F77" s="117" t="n">
        <v>0</v>
      </c>
      <c r="G77" s="117" t="n">
        <f aca="false">11.3*D77/100</f>
        <v>16.95</v>
      </c>
      <c r="H77" s="67" t="n">
        <f aca="false">E77*4+F77*9+G77*4</f>
        <v>70.2</v>
      </c>
      <c r="I77" s="41" t="n">
        <v>0</v>
      </c>
      <c r="J77" s="151" t="n">
        <f aca="false">D77*I77/1000</f>
        <v>0</v>
      </c>
      <c r="K77" s="34" t="n">
        <v>9.46153846153846</v>
      </c>
      <c r="L77" s="34" t="n">
        <v>0.0692307692307692</v>
      </c>
      <c r="M77" s="34" t="n">
        <v>0</v>
      </c>
      <c r="N77" s="34" t="n">
        <v>0.346153846153846</v>
      </c>
      <c r="O77" s="34" t="n">
        <v>40.7307692307692</v>
      </c>
      <c r="P77" s="34" t="n">
        <v>72.5576923076923</v>
      </c>
      <c r="Q77" s="34" t="n">
        <v>18.2307692307692</v>
      </c>
      <c r="R77" s="34" t="n">
        <v>0</v>
      </c>
      <c r="S77" s="154"/>
      <c r="T77" s="154"/>
      <c r="U77" s="154"/>
      <c r="V77" s="154"/>
      <c r="W77" s="154"/>
      <c r="X77" s="154"/>
      <c r="Y77" s="154"/>
      <c r="Z77" s="154"/>
      <c r="AA77" s="154"/>
      <c r="AB77" s="154"/>
      <c r="AC77" s="154"/>
    </row>
    <row r="78" customFormat="false" ht="26.1" hidden="false" customHeight="true" outlineLevel="0" collapsed="false">
      <c r="A78" s="69" t="s">
        <v>76</v>
      </c>
      <c r="B78" s="69"/>
      <c r="C78" s="69"/>
      <c r="D78" s="70" t="n">
        <v>40</v>
      </c>
      <c r="E78" s="32" t="n">
        <f aca="false">7.6*D78/100</f>
        <v>3.04</v>
      </c>
      <c r="F78" s="32" t="n">
        <f aca="false">0.9*D78/100</f>
        <v>0.36</v>
      </c>
      <c r="G78" s="32" t="n">
        <f aca="false">48.4*D78/100</f>
        <v>19.36</v>
      </c>
      <c r="H78" s="28" t="n">
        <f aca="false">E78*4+F78*9+G78*4</f>
        <v>92.84</v>
      </c>
      <c r="I78" s="41" t="n">
        <v>0</v>
      </c>
      <c r="J78" s="71" t="n">
        <f aca="false">I78*D78/1000</f>
        <v>0</v>
      </c>
      <c r="K78" s="34" t="n">
        <v>0</v>
      </c>
      <c r="L78" s="34" t="n">
        <v>0.02</v>
      </c>
      <c r="M78" s="34" t="n">
        <v>0</v>
      </c>
      <c r="N78" s="34" t="n">
        <v>0.03</v>
      </c>
      <c r="O78" s="34" t="n">
        <v>2.99</v>
      </c>
      <c r="P78" s="34" t="n">
        <v>13</v>
      </c>
      <c r="Q78" s="34" t="n">
        <v>2.74</v>
      </c>
      <c r="R78" s="34" t="n">
        <v>0.31</v>
      </c>
      <c r="S78" s="154"/>
      <c r="T78" s="154"/>
      <c r="U78" s="154"/>
      <c r="V78" s="154"/>
      <c r="W78" s="154"/>
      <c r="X78" s="154"/>
      <c r="Y78" s="154"/>
      <c r="Z78" s="154"/>
      <c r="AA78" s="154"/>
      <c r="AB78" s="154"/>
      <c r="AC78" s="154"/>
    </row>
    <row r="79" s="55" customFormat="true" ht="29.25" hidden="false" customHeight="true" outlineLevel="0" collapsed="false">
      <c r="A79" s="69" t="s">
        <v>41</v>
      </c>
      <c r="B79" s="69"/>
      <c r="C79" s="69"/>
      <c r="D79" s="70" t="n">
        <v>20</v>
      </c>
      <c r="E79" s="32" t="n">
        <f aca="false">6.6*D79/100</f>
        <v>1.32</v>
      </c>
      <c r="F79" s="32" t="n">
        <f aca="false">1.1*D79/100</f>
        <v>0.22</v>
      </c>
      <c r="G79" s="32" t="n">
        <f aca="false">41*D79/100</f>
        <v>8.2</v>
      </c>
      <c r="H79" s="28" t="n">
        <f aca="false">E79*4+F79*9+G79*4</f>
        <v>40.06</v>
      </c>
      <c r="I79" s="41" t="n">
        <v>0</v>
      </c>
      <c r="J79" s="71" t="n">
        <f aca="false">I79*D79/1000</f>
        <v>0</v>
      </c>
      <c r="K79" s="34" t="n">
        <v>0</v>
      </c>
      <c r="L79" s="34" t="n">
        <v>0.0333333333333333</v>
      </c>
      <c r="M79" s="34" t="n">
        <v>0</v>
      </c>
      <c r="N79" s="34" t="n">
        <v>0.32</v>
      </c>
      <c r="O79" s="34" t="n">
        <v>7</v>
      </c>
      <c r="P79" s="34" t="n">
        <v>31</v>
      </c>
      <c r="Q79" s="34" t="n">
        <v>8.2</v>
      </c>
      <c r="R79" s="34" t="n">
        <v>0.58</v>
      </c>
      <c r="S79" s="155"/>
      <c r="T79" s="155"/>
      <c r="U79" s="155"/>
      <c r="V79" s="155"/>
      <c r="W79" s="155"/>
      <c r="X79" s="155"/>
      <c r="Y79" s="155"/>
      <c r="Z79" s="155"/>
      <c r="AA79" s="155"/>
      <c r="AB79" s="155"/>
      <c r="AC79" s="155"/>
    </row>
    <row r="80" s="55" customFormat="true" ht="26.1" hidden="false" customHeight="true" outlineLevel="0" collapsed="false">
      <c r="A80" s="142" t="s">
        <v>77</v>
      </c>
      <c r="B80" s="142"/>
      <c r="C80" s="142"/>
      <c r="D80" s="142"/>
      <c r="E80" s="143" t="n">
        <f aca="false">E81+E99</f>
        <v>6.185</v>
      </c>
      <c r="F80" s="143" t="n">
        <f aca="false">F81+F99</f>
        <v>3.6</v>
      </c>
      <c r="G80" s="143" t="n">
        <f aca="false">G81+G99</f>
        <v>77.1057</v>
      </c>
      <c r="H80" s="28" t="n">
        <f aca="false">H85+H99</f>
        <v>395.36</v>
      </c>
      <c r="I80" s="41"/>
      <c r="J80" s="274" t="n">
        <f aca="false">J81+J99</f>
        <v>0</v>
      </c>
      <c r="K80" s="47" t="n">
        <f aca="false">K81+K86</f>
        <v>0</v>
      </c>
      <c r="L80" s="47" t="n">
        <f aca="false">L81+L86</f>
        <v>0.05250375</v>
      </c>
      <c r="M80" s="47" t="n">
        <f aca="false">M81+M86</f>
        <v>0.03375</v>
      </c>
      <c r="N80" s="47" t="n">
        <f aca="false">N81+N86</f>
        <v>1.6425</v>
      </c>
      <c r="O80" s="47" t="n">
        <f aca="false">O81+O86</f>
        <v>20.91125</v>
      </c>
      <c r="P80" s="47" t="n">
        <f aca="false">P81+P86</f>
        <v>67.35375</v>
      </c>
      <c r="Q80" s="47" t="n">
        <f aca="false">Q81+Q86</f>
        <v>11.5875</v>
      </c>
      <c r="R80" s="47" t="n">
        <f aca="false">R81+R86</f>
        <v>0.6725</v>
      </c>
      <c r="S80" s="155"/>
      <c r="T80" s="155"/>
      <c r="U80" s="155"/>
      <c r="V80" s="155"/>
      <c r="W80" s="155"/>
      <c r="X80" s="155"/>
      <c r="Y80" s="155"/>
      <c r="Z80" s="155"/>
      <c r="AA80" s="155"/>
      <c r="AB80" s="155"/>
      <c r="AC80" s="155"/>
    </row>
    <row r="81" s="55" customFormat="true" ht="26.1" hidden="false" customHeight="true" outlineLevel="0" collapsed="false">
      <c r="A81" s="30" t="s">
        <v>164</v>
      </c>
      <c r="B81" s="30"/>
      <c r="C81" s="30"/>
      <c r="D81" s="31" t="n">
        <v>200</v>
      </c>
      <c r="E81" s="32" t="n">
        <f aca="false">E82+E83</f>
        <v>0.105</v>
      </c>
      <c r="F81" s="32" t="n">
        <f aca="false">F82+F83</f>
        <v>0</v>
      </c>
      <c r="G81" s="32" t="n">
        <f aca="false">G82+G83</f>
        <v>14.9457</v>
      </c>
      <c r="H81" s="67" t="n">
        <f aca="false">E81*4+F81*9+G81*4</f>
        <v>60.2028</v>
      </c>
      <c r="I81" s="41"/>
      <c r="J81" s="34" t="n">
        <f aca="false">J82+J83</f>
        <v>0</v>
      </c>
      <c r="K81" s="34" t="n">
        <v>0</v>
      </c>
      <c r="L81" s="34" t="n">
        <v>0</v>
      </c>
      <c r="M81" s="34" t="n">
        <v>0</v>
      </c>
      <c r="N81" s="34" t="n">
        <v>0</v>
      </c>
      <c r="O81" s="34" t="n">
        <v>0.2</v>
      </c>
      <c r="P81" s="34" t="n">
        <v>0</v>
      </c>
      <c r="Q81" s="34" t="n">
        <v>0</v>
      </c>
      <c r="R81" s="34" t="n">
        <v>0.02</v>
      </c>
      <c r="S81" s="155"/>
      <c r="T81" s="155"/>
      <c r="U81" s="155"/>
      <c r="V81" s="155"/>
      <c r="W81" s="155"/>
      <c r="X81" s="155"/>
      <c r="Y81" s="155"/>
      <c r="Z81" s="155"/>
      <c r="AA81" s="155"/>
      <c r="AB81" s="155"/>
      <c r="AC81" s="155"/>
    </row>
    <row r="82" s="55" customFormat="true" ht="26.1" hidden="false" customHeight="true" outlineLevel="0" collapsed="false">
      <c r="A82" s="50" t="s">
        <v>40</v>
      </c>
      <c r="B82" s="63" t="n">
        <v>0.3</v>
      </c>
      <c r="C82" s="63" t="n">
        <v>0.3</v>
      </c>
      <c r="D82" s="65"/>
      <c r="E82" s="47" t="n">
        <f aca="false">20*C82/100</f>
        <v>0.06</v>
      </c>
      <c r="F82" s="47" t="n">
        <v>0</v>
      </c>
      <c r="G82" s="41" t="n">
        <f aca="false">6.9*C82/100</f>
        <v>0.0207</v>
      </c>
      <c r="H82" s="41"/>
      <c r="I82" s="41" t="n">
        <v>0</v>
      </c>
      <c r="J82" s="41" t="n">
        <f aca="false">I82*B82/1000</f>
        <v>0</v>
      </c>
      <c r="K82" s="54"/>
      <c r="L82" s="34"/>
      <c r="M82" s="34"/>
      <c r="N82" s="34"/>
      <c r="O82" s="34"/>
      <c r="P82" s="34"/>
      <c r="Q82" s="34"/>
      <c r="R82" s="54"/>
      <c r="S82" s="155"/>
      <c r="T82" s="155"/>
      <c r="U82" s="155"/>
      <c r="V82" s="155"/>
      <c r="W82" s="155"/>
      <c r="X82" s="155"/>
      <c r="Y82" s="155"/>
      <c r="Z82" s="155"/>
      <c r="AA82" s="155"/>
      <c r="AB82" s="155"/>
      <c r="AC82" s="155"/>
    </row>
    <row r="83" customFormat="false" ht="26.1" hidden="false" customHeight="true" outlineLevel="0" collapsed="false">
      <c r="A83" s="50" t="s">
        <v>90</v>
      </c>
      <c r="B83" s="65" t="n">
        <v>15</v>
      </c>
      <c r="C83" s="65" t="n">
        <v>15</v>
      </c>
      <c r="D83" s="65"/>
      <c r="E83" s="46" t="n">
        <f aca="false">0.3*C83/100</f>
        <v>0.045</v>
      </c>
      <c r="F83" s="46" t="n">
        <f aca="false">0*C83/100</f>
        <v>0</v>
      </c>
      <c r="G83" s="46" t="n">
        <f aca="false">99.5*C83/100</f>
        <v>14.925</v>
      </c>
      <c r="H83" s="64"/>
      <c r="I83" s="41" t="n">
        <v>0</v>
      </c>
      <c r="J83" s="41" t="n">
        <f aca="false">I83*B83/1000</f>
        <v>0</v>
      </c>
      <c r="K83" s="47"/>
      <c r="L83" s="47"/>
      <c r="M83" s="47"/>
      <c r="N83" s="47"/>
      <c r="O83" s="47"/>
      <c r="P83" s="47"/>
      <c r="Q83" s="47"/>
      <c r="R83" s="47"/>
      <c r="S83" s="154"/>
      <c r="T83" s="154"/>
      <c r="U83" s="154"/>
      <c r="V83" s="154"/>
      <c r="W83" s="154"/>
      <c r="X83" s="154"/>
      <c r="Y83" s="154"/>
      <c r="Z83" s="154"/>
      <c r="AA83" s="154"/>
      <c r="AB83" s="154"/>
      <c r="AC83" s="154"/>
    </row>
    <row r="84" s="55" customFormat="true" ht="26.1" hidden="false" customHeight="true" outlineLevel="0" collapsed="false">
      <c r="A84" s="303" t="s">
        <v>99</v>
      </c>
      <c r="B84" s="303"/>
      <c r="C84" s="303"/>
      <c r="D84" s="303"/>
      <c r="E84" s="303"/>
      <c r="F84" s="303"/>
      <c r="G84" s="303"/>
      <c r="H84" s="303"/>
      <c r="I84" s="303"/>
      <c r="J84" s="303"/>
      <c r="K84" s="303"/>
      <c r="L84" s="303"/>
      <c r="M84" s="303"/>
      <c r="N84" s="303"/>
      <c r="O84" s="303"/>
      <c r="P84" s="303"/>
      <c r="Q84" s="303"/>
      <c r="R84" s="303"/>
      <c r="S84" s="155"/>
      <c r="T84" s="155"/>
      <c r="U84" s="155"/>
      <c r="V84" s="155"/>
      <c r="W84" s="155"/>
      <c r="X84" s="155"/>
      <c r="Y84" s="155"/>
      <c r="Z84" s="155"/>
      <c r="AA84" s="155"/>
      <c r="AB84" s="155"/>
      <c r="AC84" s="155"/>
    </row>
    <row r="85" s="55" customFormat="true" ht="26.1" hidden="false" customHeight="true" outlineLevel="0" collapsed="false">
      <c r="A85" s="140" t="s">
        <v>75</v>
      </c>
      <c r="B85" s="37" t="n">
        <v>200</v>
      </c>
      <c r="C85" s="37" t="n">
        <v>200</v>
      </c>
      <c r="D85" s="31" t="n">
        <v>200</v>
      </c>
      <c r="E85" s="32" t="n">
        <v>0.8</v>
      </c>
      <c r="F85" s="32" t="n">
        <v>0</v>
      </c>
      <c r="G85" s="32" t="n">
        <v>29.8</v>
      </c>
      <c r="H85" s="53" t="n">
        <v>90</v>
      </c>
      <c r="I85" s="391" t="n">
        <v>0</v>
      </c>
      <c r="J85" s="35" t="n">
        <f aca="false">I85*B85/1000</f>
        <v>0</v>
      </c>
      <c r="K85" s="34" t="n">
        <v>14</v>
      </c>
      <c r="L85" s="34" t="n">
        <v>0.04</v>
      </c>
      <c r="M85" s="34" t="n">
        <v>0</v>
      </c>
      <c r="N85" s="34" t="n">
        <v>0.4</v>
      </c>
      <c r="O85" s="34" t="n">
        <v>49</v>
      </c>
      <c r="P85" s="34" t="n">
        <v>52</v>
      </c>
      <c r="Q85" s="34" t="n">
        <v>18</v>
      </c>
      <c r="R85" s="34" t="n">
        <v>0.8</v>
      </c>
      <c r="S85" s="155"/>
      <c r="T85" s="155"/>
      <c r="U85" s="155"/>
      <c r="V85" s="155"/>
      <c r="W85" s="155"/>
      <c r="X85" s="155"/>
      <c r="Y85" s="155"/>
      <c r="Z85" s="155"/>
      <c r="AA85" s="155"/>
      <c r="AB85" s="155"/>
      <c r="AC85" s="155"/>
    </row>
    <row r="86" s="55" customFormat="true" ht="26.1" hidden="false" customHeight="true" outlineLevel="0" collapsed="false">
      <c r="A86" s="93" t="s">
        <v>224</v>
      </c>
      <c r="B86" s="93"/>
      <c r="C86" s="93"/>
      <c r="D86" s="38" t="n">
        <v>80</v>
      </c>
      <c r="E86" s="17" t="n">
        <v>4.1</v>
      </c>
      <c r="F86" s="17" t="n">
        <v>8.1</v>
      </c>
      <c r="G86" s="17" t="n">
        <v>34.6</v>
      </c>
      <c r="H86" s="33" t="n">
        <f aca="false">E86*4+F86*9+G86*4</f>
        <v>227.7</v>
      </c>
      <c r="I86" s="34"/>
      <c r="J86" s="34" t="n">
        <f aca="false">SUM(J87:J97)</f>
        <v>0</v>
      </c>
      <c r="K86" s="54" t="n">
        <v>0</v>
      </c>
      <c r="L86" s="34" t="n">
        <v>0.05250375</v>
      </c>
      <c r="M86" s="34" t="n">
        <v>0.03375</v>
      </c>
      <c r="N86" s="34" t="n">
        <v>1.6425</v>
      </c>
      <c r="O86" s="34" t="n">
        <v>20.71125</v>
      </c>
      <c r="P86" s="34" t="n">
        <v>67.35375</v>
      </c>
      <c r="Q86" s="34" t="n">
        <v>11.5875</v>
      </c>
      <c r="R86" s="34" t="n">
        <v>0.6525</v>
      </c>
      <c r="S86" s="155"/>
      <c r="T86" s="155"/>
      <c r="U86" s="155"/>
      <c r="V86" s="155"/>
      <c r="W86" s="155"/>
      <c r="X86" s="155"/>
      <c r="Y86" s="155"/>
      <c r="Z86" s="155"/>
      <c r="AA86" s="155"/>
      <c r="AB86" s="155"/>
      <c r="AC86" s="155"/>
    </row>
    <row r="87" s="55" customFormat="true" ht="26.1" hidden="false" customHeight="true" outlineLevel="0" collapsed="false">
      <c r="A87" s="84" t="s">
        <v>62</v>
      </c>
      <c r="B87" s="119" t="n">
        <v>80</v>
      </c>
      <c r="C87" s="119" t="n">
        <v>80</v>
      </c>
      <c r="D87" s="38"/>
      <c r="E87" s="39"/>
      <c r="F87" s="39"/>
      <c r="G87" s="39"/>
      <c r="H87" s="81"/>
      <c r="I87" s="61" t="n">
        <v>0</v>
      </c>
      <c r="J87" s="61" t="n">
        <f aca="false">I87*B87/1000</f>
        <v>0</v>
      </c>
      <c r="K87" s="61"/>
      <c r="L87" s="42"/>
      <c r="M87" s="42"/>
      <c r="N87" s="42"/>
      <c r="O87" s="43"/>
      <c r="P87" s="43"/>
      <c r="Q87" s="42"/>
      <c r="R87" s="42"/>
      <c r="S87" s="155"/>
      <c r="T87" s="155"/>
      <c r="U87" s="155"/>
      <c r="V87" s="155"/>
      <c r="W87" s="155"/>
      <c r="X87" s="155"/>
      <c r="Y87" s="155"/>
      <c r="Z87" s="155"/>
      <c r="AA87" s="155"/>
      <c r="AB87" s="155"/>
      <c r="AC87" s="155"/>
    </row>
    <row r="88" s="55" customFormat="true" ht="26.1" hidden="false" customHeight="true" outlineLevel="0" collapsed="false">
      <c r="A88" s="84" t="s">
        <v>115</v>
      </c>
      <c r="B88" s="119" t="n">
        <v>3.8</v>
      </c>
      <c r="C88" s="119" t="n">
        <v>3.8</v>
      </c>
      <c r="D88" s="38"/>
      <c r="E88" s="39"/>
      <c r="F88" s="39"/>
      <c r="G88" s="39"/>
      <c r="H88" s="81"/>
      <c r="I88" s="61" t="n">
        <v>0</v>
      </c>
      <c r="J88" s="61" t="n">
        <f aca="false">I88*B88/1000</f>
        <v>0</v>
      </c>
      <c r="K88" s="61"/>
      <c r="L88" s="42"/>
      <c r="M88" s="42"/>
      <c r="N88" s="42"/>
      <c r="O88" s="43"/>
      <c r="P88" s="43"/>
      <c r="Q88" s="42"/>
      <c r="R88" s="42"/>
      <c r="S88" s="155"/>
      <c r="T88" s="155"/>
      <c r="U88" s="155"/>
      <c r="V88" s="155"/>
      <c r="W88" s="155"/>
      <c r="X88" s="155"/>
      <c r="Y88" s="155"/>
      <c r="Z88" s="155"/>
      <c r="AA88" s="155"/>
      <c r="AB88" s="155"/>
      <c r="AC88" s="155"/>
    </row>
    <row r="89" s="55" customFormat="true" ht="26.1" hidden="false" customHeight="true" outlineLevel="0" collapsed="false">
      <c r="A89" s="50" t="s">
        <v>31</v>
      </c>
      <c r="B89" s="49" t="n">
        <v>11</v>
      </c>
      <c r="C89" s="49" t="n">
        <v>11</v>
      </c>
      <c r="D89" s="38"/>
      <c r="E89" s="45"/>
      <c r="F89" s="45"/>
      <c r="G89" s="45"/>
      <c r="H89" s="133"/>
      <c r="I89" s="41" t="n">
        <v>0</v>
      </c>
      <c r="J89" s="41" t="n">
        <f aca="false">I89*B89/1000</f>
        <v>0</v>
      </c>
      <c r="K89" s="47"/>
      <c r="L89" s="43"/>
      <c r="M89" s="43"/>
      <c r="N89" s="43"/>
      <c r="O89" s="43"/>
      <c r="P89" s="43"/>
      <c r="Q89" s="43"/>
      <c r="R89" s="43"/>
      <c r="S89" s="155"/>
      <c r="T89" s="155"/>
      <c r="U89" s="155"/>
      <c r="V89" s="155"/>
      <c r="W89" s="155"/>
      <c r="X89" s="155"/>
      <c r="Y89" s="155"/>
      <c r="Z89" s="155"/>
      <c r="AA89" s="155"/>
      <c r="AB89" s="155"/>
      <c r="AC89" s="155"/>
    </row>
    <row r="90" s="55" customFormat="true" ht="26.1" hidden="false" customHeight="true" outlineLevel="0" collapsed="false">
      <c r="A90" s="50" t="s">
        <v>225</v>
      </c>
      <c r="B90" s="49" t="n">
        <v>3.2</v>
      </c>
      <c r="C90" s="49" t="n">
        <v>3.2</v>
      </c>
      <c r="D90" s="38"/>
      <c r="E90" s="45"/>
      <c r="F90" s="45"/>
      <c r="G90" s="45"/>
      <c r="H90" s="133"/>
      <c r="I90" s="41" t="n">
        <v>0</v>
      </c>
      <c r="J90" s="41" t="n">
        <f aca="false">I90*B90/1000</f>
        <v>0</v>
      </c>
      <c r="K90" s="47"/>
      <c r="L90" s="43"/>
      <c r="M90" s="43"/>
      <c r="N90" s="43"/>
      <c r="O90" s="43"/>
      <c r="P90" s="43"/>
      <c r="Q90" s="43"/>
      <c r="R90" s="43"/>
      <c r="S90" s="155"/>
      <c r="T90" s="155"/>
      <c r="U90" s="155"/>
      <c r="V90" s="155"/>
      <c r="W90" s="155"/>
      <c r="X90" s="155"/>
      <c r="Y90" s="155"/>
      <c r="Z90" s="155"/>
      <c r="AA90" s="155"/>
      <c r="AB90" s="155"/>
      <c r="AC90" s="155"/>
    </row>
    <row r="91" s="160" customFormat="true" ht="26.1" hidden="false" customHeight="true" outlineLevel="0" collapsed="false">
      <c r="A91" s="50" t="s">
        <v>53</v>
      </c>
      <c r="B91" s="49" t="n">
        <v>15</v>
      </c>
      <c r="C91" s="49" t="n">
        <v>15</v>
      </c>
      <c r="D91" s="38"/>
      <c r="E91" s="45"/>
      <c r="F91" s="45"/>
      <c r="G91" s="45"/>
      <c r="H91" s="133"/>
      <c r="I91" s="41" t="n">
        <v>0</v>
      </c>
      <c r="J91" s="41" t="n">
        <f aca="false">B91*I91/1000</f>
        <v>0</v>
      </c>
      <c r="K91" s="47"/>
      <c r="L91" s="42"/>
      <c r="M91" s="42"/>
      <c r="N91" s="42"/>
      <c r="O91" s="43"/>
      <c r="P91" s="43"/>
      <c r="Q91" s="42"/>
      <c r="R91" s="42"/>
      <c r="S91" s="154"/>
      <c r="T91" s="154"/>
      <c r="U91" s="154"/>
      <c r="V91" s="154"/>
      <c r="W91" s="154"/>
      <c r="X91" s="154"/>
      <c r="Y91" s="154"/>
      <c r="Z91" s="154"/>
      <c r="AA91" s="154"/>
      <c r="AB91" s="154"/>
      <c r="AC91" s="154"/>
    </row>
    <row r="92" customFormat="false" ht="26.1" hidden="false" customHeight="true" outlineLevel="0" collapsed="false">
      <c r="A92" s="48" t="s">
        <v>226</v>
      </c>
      <c r="B92" s="49" t="n">
        <v>10</v>
      </c>
      <c r="C92" s="49" t="n">
        <v>10</v>
      </c>
      <c r="D92" s="38"/>
      <c r="E92" s="39"/>
      <c r="F92" s="39"/>
      <c r="G92" s="39"/>
      <c r="H92" s="81"/>
      <c r="I92" s="47" t="n">
        <v>0</v>
      </c>
      <c r="J92" s="47" t="n">
        <f aca="false">I92*B92/40</f>
        <v>0</v>
      </c>
      <c r="K92" s="61"/>
      <c r="L92" s="42"/>
      <c r="M92" s="42"/>
      <c r="N92" s="42"/>
      <c r="O92" s="43"/>
      <c r="P92" s="43"/>
      <c r="Q92" s="42"/>
      <c r="R92" s="42"/>
      <c r="S92" s="154"/>
      <c r="T92" s="154"/>
      <c r="U92" s="154"/>
      <c r="V92" s="154"/>
      <c r="W92" s="154"/>
      <c r="X92" s="154"/>
      <c r="Y92" s="154"/>
      <c r="Z92" s="154"/>
      <c r="AA92" s="154"/>
      <c r="AB92" s="154"/>
      <c r="AC92" s="154"/>
    </row>
    <row r="93" customFormat="false" ht="29.25" hidden="false" customHeight="true" outlineLevel="0" collapsed="false">
      <c r="A93" s="36" t="s">
        <v>32</v>
      </c>
      <c r="B93" s="63" t="n">
        <v>0.6</v>
      </c>
      <c r="C93" s="63" t="n">
        <v>0.6</v>
      </c>
      <c r="D93" s="38"/>
      <c r="E93" s="45"/>
      <c r="F93" s="45"/>
      <c r="G93" s="45"/>
      <c r="H93" s="133"/>
      <c r="I93" s="41" t="n">
        <v>0</v>
      </c>
      <c r="J93" s="41" t="n">
        <f aca="false">I93*B93/1000</f>
        <v>0</v>
      </c>
      <c r="K93" s="47"/>
      <c r="L93" s="42"/>
      <c r="M93" s="42"/>
      <c r="N93" s="42"/>
      <c r="O93" s="43"/>
      <c r="P93" s="43"/>
      <c r="Q93" s="42"/>
      <c r="R93" s="42"/>
      <c r="S93" s="154"/>
      <c r="T93" s="154"/>
      <c r="U93" s="154"/>
      <c r="V93" s="154"/>
      <c r="W93" s="154"/>
      <c r="X93" s="154"/>
      <c r="Y93" s="154"/>
      <c r="Z93" s="154"/>
      <c r="AA93" s="154"/>
      <c r="AB93" s="154"/>
      <c r="AC93" s="154"/>
    </row>
    <row r="94" s="55" customFormat="true" ht="26.1" hidden="false" customHeight="true" outlineLevel="0" collapsed="false">
      <c r="A94" s="84" t="s">
        <v>118</v>
      </c>
      <c r="B94" s="277" t="n">
        <v>2</v>
      </c>
      <c r="C94" s="277" t="n">
        <v>2</v>
      </c>
      <c r="D94" s="38"/>
      <c r="E94" s="39"/>
      <c r="F94" s="39"/>
      <c r="G94" s="39"/>
      <c r="H94" s="81"/>
      <c r="I94" s="61"/>
      <c r="J94" s="61" t="n">
        <f aca="false">B94*I94/1000</f>
        <v>0</v>
      </c>
      <c r="K94" s="61"/>
      <c r="L94" s="42"/>
      <c r="M94" s="42"/>
      <c r="N94" s="42"/>
      <c r="O94" s="43"/>
      <c r="P94" s="43"/>
      <c r="Q94" s="42"/>
      <c r="R94" s="42"/>
      <c r="S94" s="155"/>
      <c r="T94" s="155"/>
      <c r="U94" s="155"/>
      <c r="V94" s="155"/>
      <c r="W94" s="155"/>
      <c r="X94" s="155"/>
      <c r="Y94" s="155"/>
      <c r="Z94" s="155"/>
      <c r="AA94" s="155"/>
      <c r="AB94" s="155"/>
      <c r="AC94" s="155"/>
    </row>
    <row r="95" customFormat="false" ht="26.1" hidden="false" customHeight="true" outlineLevel="0" collapsed="false">
      <c r="A95" s="48" t="s">
        <v>227</v>
      </c>
      <c r="B95" s="279" t="n">
        <f aca="false">B94*0.25</f>
        <v>0.5</v>
      </c>
      <c r="C95" s="279" t="n">
        <f aca="false">C94*0.25</f>
        <v>0.5</v>
      </c>
      <c r="D95" s="38"/>
      <c r="E95" s="39"/>
      <c r="F95" s="39"/>
      <c r="G95" s="39"/>
      <c r="H95" s="81"/>
      <c r="I95" s="61" t="n">
        <v>0</v>
      </c>
      <c r="J95" s="61" t="n">
        <f aca="false">I95*B95/1000</f>
        <v>0</v>
      </c>
      <c r="K95" s="61"/>
      <c r="L95" s="42"/>
      <c r="M95" s="42"/>
      <c r="N95" s="42"/>
      <c r="O95" s="43"/>
      <c r="P95" s="43"/>
      <c r="Q95" s="42"/>
      <c r="R95" s="42"/>
      <c r="S95" s="154"/>
      <c r="T95" s="154"/>
      <c r="U95" s="154"/>
      <c r="V95" s="154"/>
      <c r="W95" s="154"/>
      <c r="X95" s="154"/>
      <c r="Y95" s="154"/>
      <c r="Z95" s="154"/>
      <c r="AA95" s="154"/>
      <c r="AB95" s="154"/>
      <c r="AC95" s="154"/>
    </row>
    <row r="96" s="55" customFormat="true" ht="26.1" hidden="false" customHeight="true" outlineLevel="0" collapsed="false">
      <c r="A96" s="48" t="s">
        <v>228</v>
      </c>
      <c r="B96" s="277" t="n">
        <v>28.5</v>
      </c>
      <c r="C96" s="277" t="n">
        <v>28.5</v>
      </c>
      <c r="D96" s="38"/>
      <c r="E96" s="39"/>
      <c r="F96" s="39"/>
      <c r="G96" s="39"/>
      <c r="H96" s="81"/>
      <c r="I96" s="246" t="n">
        <v>0</v>
      </c>
      <c r="J96" s="246" t="n">
        <f aca="false">B96*I96/1000</f>
        <v>0</v>
      </c>
      <c r="K96" s="61"/>
      <c r="L96" s="42"/>
      <c r="M96" s="42"/>
      <c r="N96" s="42"/>
      <c r="O96" s="43"/>
      <c r="P96" s="43"/>
      <c r="Q96" s="42"/>
      <c r="R96" s="42"/>
      <c r="S96" s="155"/>
      <c r="T96" s="155"/>
      <c r="U96" s="155"/>
      <c r="V96" s="155"/>
      <c r="W96" s="155"/>
      <c r="X96" s="155"/>
      <c r="Y96" s="155"/>
      <c r="Z96" s="155"/>
      <c r="AA96" s="155"/>
      <c r="AB96" s="155"/>
      <c r="AC96" s="155"/>
    </row>
    <row r="97" customFormat="false" ht="26.1" hidden="false" customHeight="true" outlineLevel="0" collapsed="false">
      <c r="A97" s="48" t="s">
        <v>59</v>
      </c>
      <c r="B97" s="49" t="n">
        <v>5</v>
      </c>
      <c r="C97" s="49" t="n">
        <v>5</v>
      </c>
      <c r="D97" s="38"/>
      <c r="E97" s="39"/>
      <c r="F97" s="39"/>
      <c r="G97" s="39"/>
      <c r="H97" s="81"/>
      <c r="I97" s="41" t="n">
        <v>0</v>
      </c>
      <c r="J97" s="41" t="n">
        <f aca="false">I97*B97/1000</f>
        <v>0</v>
      </c>
      <c r="K97" s="61"/>
      <c r="L97" s="42"/>
      <c r="M97" s="42"/>
      <c r="N97" s="42"/>
      <c r="O97" s="43"/>
      <c r="P97" s="43"/>
      <c r="Q97" s="42"/>
      <c r="R97" s="42"/>
      <c r="S97" s="154"/>
      <c r="T97" s="154"/>
      <c r="U97" s="154"/>
      <c r="V97" s="154"/>
      <c r="W97" s="154"/>
      <c r="X97" s="154"/>
      <c r="Y97" s="154"/>
      <c r="Z97" s="154"/>
      <c r="AA97" s="154"/>
      <c r="AB97" s="154"/>
      <c r="AC97" s="154"/>
    </row>
    <row r="98" s="55" customFormat="true" ht="26.1" hidden="false" customHeight="true" outlineLevel="0" collapsed="false">
      <c r="A98" s="88" t="s">
        <v>99</v>
      </c>
      <c r="B98" s="88"/>
      <c r="C98" s="88"/>
      <c r="D98" s="88"/>
      <c r="E98" s="88"/>
      <c r="F98" s="88"/>
      <c r="G98" s="88"/>
      <c r="H98" s="88"/>
      <c r="I98" s="88"/>
      <c r="J98" s="88"/>
      <c r="K98" s="88"/>
      <c r="L98" s="88"/>
      <c r="M98" s="88"/>
      <c r="N98" s="88"/>
      <c r="O98" s="88"/>
      <c r="P98" s="88"/>
      <c r="Q98" s="88"/>
      <c r="R98" s="88"/>
      <c r="S98" s="155"/>
      <c r="T98" s="155"/>
      <c r="U98" s="155"/>
      <c r="V98" s="155"/>
      <c r="W98" s="155"/>
      <c r="X98" s="155"/>
      <c r="Y98" s="155"/>
      <c r="Z98" s="155"/>
      <c r="AA98" s="155"/>
      <c r="AB98" s="155"/>
      <c r="AC98" s="155"/>
    </row>
    <row r="99" s="55" customFormat="true" ht="26.1" hidden="false" customHeight="true" outlineLevel="0" collapsed="false">
      <c r="A99" s="77" t="s">
        <v>229</v>
      </c>
      <c r="B99" s="77"/>
      <c r="C99" s="77"/>
      <c r="D99" s="150" t="n">
        <v>80</v>
      </c>
      <c r="E99" s="47" t="n">
        <f aca="false">7.6*D99/100</f>
        <v>6.08</v>
      </c>
      <c r="F99" s="47" t="n">
        <f aca="false">4.5*D99/100</f>
        <v>3.6</v>
      </c>
      <c r="G99" s="47" t="n">
        <f aca="false">77.7*D99/100</f>
        <v>62.16</v>
      </c>
      <c r="H99" s="33" t="n">
        <f aca="false">E99*4+F99*9+G99*4</f>
        <v>305.36</v>
      </c>
      <c r="I99" s="391" t="n">
        <v>0</v>
      </c>
      <c r="J99" s="41" t="n">
        <f aca="false">I99*D99/1000</f>
        <v>0</v>
      </c>
      <c r="K99" s="0"/>
      <c r="L99" s="54" t="n">
        <v>0</v>
      </c>
      <c r="M99" s="34" t="n">
        <v>0.05250375</v>
      </c>
      <c r="N99" s="34" t="n">
        <v>0.03375</v>
      </c>
      <c r="O99" s="34" t="n">
        <v>1.6425</v>
      </c>
      <c r="P99" s="34" t="n">
        <v>20.71125</v>
      </c>
      <c r="Q99" s="34" t="n">
        <v>67.35375</v>
      </c>
      <c r="R99" s="34" t="n">
        <v>11.5875</v>
      </c>
      <c r="S99" s="34" t="n">
        <v>0.6525</v>
      </c>
      <c r="T99" s="155"/>
      <c r="U99" s="155"/>
      <c r="V99" s="155"/>
      <c r="W99" s="155"/>
      <c r="X99" s="155"/>
      <c r="Y99" s="155"/>
      <c r="Z99" s="155"/>
      <c r="AA99" s="155"/>
      <c r="AB99" s="155"/>
      <c r="AC99" s="155"/>
    </row>
    <row r="100" customFormat="false" ht="26.1" hidden="false" customHeight="true" outlineLevel="0" collapsed="false">
      <c r="A100" s="144" t="s">
        <v>81</v>
      </c>
      <c r="B100" s="65"/>
      <c r="C100" s="65"/>
      <c r="D100" s="145"/>
      <c r="E100" s="32" t="n">
        <f aca="false">E30+E62+E96</f>
        <v>4.6</v>
      </c>
      <c r="F100" s="32" t="n">
        <f aca="false">F30+F62+F96</f>
        <v>0.32</v>
      </c>
      <c r="G100" s="32" t="n">
        <f aca="false">G30+G62+G96</f>
        <v>8.8</v>
      </c>
      <c r="H100" s="67" t="n">
        <f aca="false">H30+H62+H96</f>
        <v>0</v>
      </c>
      <c r="I100" s="34"/>
      <c r="J100" s="34"/>
      <c r="K100" s="34"/>
      <c r="L100" s="34"/>
      <c r="M100" s="34"/>
      <c r="N100" s="34"/>
      <c r="O100" s="34"/>
      <c r="P100" s="34"/>
      <c r="Q100" s="34"/>
      <c r="R100" s="34"/>
      <c r="S100" s="154"/>
      <c r="T100" s="154"/>
      <c r="U100" s="154"/>
      <c r="V100" s="154"/>
      <c r="W100" s="154"/>
      <c r="X100" s="154"/>
      <c r="Y100" s="154"/>
      <c r="Z100" s="154"/>
      <c r="AA100" s="154"/>
      <c r="AB100" s="154"/>
      <c r="AC100" s="154"/>
    </row>
    <row r="101" s="55" customFormat="true" ht="26.1" hidden="false" customHeight="true" outlineLevel="0" collapsed="false">
      <c r="A101" s="48"/>
      <c r="B101" s="253"/>
      <c r="C101" s="49"/>
      <c r="D101" s="351"/>
      <c r="E101" s="110"/>
      <c r="F101" s="110"/>
      <c r="G101" s="110"/>
      <c r="H101" s="110"/>
      <c r="I101" s="27"/>
      <c r="J101" s="27"/>
      <c r="K101" s="27"/>
      <c r="L101" s="27"/>
      <c r="M101" s="27"/>
      <c r="N101" s="27"/>
      <c r="O101" s="27"/>
      <c r="P101" s="27"/>
      <c r="Q101" s="46"/>
      <c r="R101" s="46"/>
      <c r="S101" s="155"/>
      <c r="T101" s="155"/>
      <c r="U101" s="155"/>
      <c r="V101" s="155"/>
      <c r="W101" s="155"/>
      <c r="X101" s="155"/>
      <c r="Y101" s="155"/>
      <c r="Z101" s="155"/>
      <c r="AA101" s="155"/>
      <c r="AB101" s="155"/>
      <c r="AC101" s="155"/>
    </row>
    <row r="102" customFormat="false" ht="26.1" hidden="false" customHeight="true" outlineLevel="0" collapsed="false">
      <c r="A102" s="352"/>
      <c r="B102" s="49"/>
      <c r="C102" s="49"/>
      <c r="D102" s="351"/>
      <c r="E102" s="110"/>
      <c r="F102" s="110"/>
      <c r="G102" s="110"/>
      <c r="H102" s="110"/>
      <c r="I102" s="27"/>
      <c r="J102" s="27"/>
      <c r="K102" s="27"/>
      <c r="L102" s="27"/>
      <c r="M102" s="27"/>
      <c r="N102" s="27"/>
      <c r="O102" s="27"/>
      <c r="P102" s="27"/>
      <c r="Q102" s="46"/>
      <c r="R102" s="46"/>
      <c r="S102" s="154"/>
      <c r="T102" s="154"/>
      <c r="U102" s="154"/>
      <c r="V102" s="154"/>
      <c r="W102" s="154"/>
      <c r="X102" s="154"/>
      <c r="Y102" s="154"/>
      <c r="Z102" s="154"/>
      <c r="AA102" s="154"/>
      <c r="AB102" s="154"/>
      <c r="AC102" s="154"/>
    </row>
    <row r="103" s="55" customFormat="true" ht="32.25" hidden="false" customHeight="true" outlineLevel="0" collapsed="false">
      <c r="A103" s="352"/>
      <c r="B103" s="279"/>
      <c r="C103" s="49"/>
      <c r="D103" s="49"/>
      <c r="E103" s="110"/>
      <c r="F103" s="110"/>
      <c r="G103" s="110"/>
      <c r="H103" s="110"/>
      <c r="I103" s="27"/>
      <c r="J103" s="27"/>
      <c r="K103" s="46"/>
      <c r="L103" s="46"/>
      <c r="M103" s="46"/>
      <c r="N103" s="46"/>
      <c r="O103" s="46"/>
      <c r="P103" s="46"/>
      <c r="Q103" s="46"/>
      <c r="R103" s="46"/>
      <c r="S103" s="155"/>
      <c r="T103" s="155"/>
      <c r="U103" s="155"/>
      <c r="V103" s="155"/>
      <c r="W103" s="155"/>
      <c r="X103" s="155"/>
      <c r="Y103" s="155"/>
      <c r="Z103" s="155"/>
      <c r="AA103" s="155"/>
      <c r="AB103" s="155"/>
      <c r="AC103" s="155"/>
    </row>
    <row r="104" s="55" customFormat="true" ht="26.1" hidden="false" customHeight="true" outlineLevel="0" collapsed="false">
      <c r="A104" s="74"/>
      <c r="B104" s="316"/>
      <c r="C104" s="316"/>
      <c r="D104" s="75"/>
      <c r="E104" s="27"/>
      <c r="F104" s="27"/>
      <c r="G104" s="27"/>
      <c r="H104" s="353"/>
      <c r="I104" s="27"/>
      <c r="J104" s="27"/>
      <c r="K104" s="46"/>
      <c r="L104" s="46"/>
      <c r="M104" s="46"/>
      <c r="N104" s="46"/>
      <c r="O104" s="46"/>
      <c r="P104" s="46"/>
      <c r="Q104" s="46"/>
      <c r="R104" s="46"/>
      <c r="S104" s="155"/>
      <c r="T104" s="155"/>
      <c r="U104" s="155"/>
      <c r="V104" s="155"/>
      <c r="W104" s="155"/>
      <c r="X104" s="155"/>
      <c r="Y104" s="155"/>
      <c r="Z104" s="155"/>
      <c r="AA104" s="155"/>
      <c r="AB104" s="155"/>
      <c r="AC104" s="155"/>
    </row>
    <row r="105" customFormat="false" ht="26.1" hidden="false" customHeight="true" outlineLevel="0" collapsed="false">
      <c r="A105" s="51"/>
      <c r="B105" s="51"/>
      <c r="C105" s="51"/>
      <c r="D105" s="38"/>
      <c r="E105" s="17"/>
      <c r="F105" s="17"/>
      <c r="G105" s="17"/>
      <c r="H105" s="18"/>
      <c r="I105" s="54"/>
      <c r="J105" s="354"/>
      <c r="K105" s="54"/>
      <c r="L105" s="34"/>
      <c r="M105" s="34"/>
      <c r="N105" s="34"/>
      <c r="O105" s="34"/>
      <c r="P105" s="34"/>
      <c r="Q105" s="34"/>
      <c r="R105" s="34"/>
      <c r="S105" s="154"/>
      <c r="T105" s="154"/>
      <c r="U105" s="154"/>
      <c r="V105" s="154"/>
      <c r="W105" s="154"/>
      <c r="X105" s="154"/>
      <c r="Y105" s="154"/>
      <c r="Z105" s="154"/>
      <c r="AA105" s="154"/>
      <c r="AB105" s="154"/>
      <c r="AC105" s="154"/>
    </row>
    <row r="106" customFormat="false" ht="26.1" hidden="false" customHeight="true" outlineLevel="0" collapsed="false">
      <c r="A106" s="48"/>
      <c r="B106" s="253"/>
      <c r="C106" s="277"/>
      <c r="D106" s="38"/>
      <c r="E106" s="54"/>
      <c r="F106" s="17"/>
      <c r="G106" s="17"/>
      <c r="H106" s="18"/>
      <c r="I106" s="61"/>
      <c r="J106" s="47"/>
      <c r="K106" s="57"/>
      <c r="L106" s="43"/>
      <c r="M106" s="43"/>
      <c r="N106" s="43"/>
      <c r="O106" s="43"/>
      <c r="P106" s="43"/>
      <c r="Q106" s="43"/>
      <c r="R106" s="43"/>
      <c r="S106" s="154"/>
      <c r="T106" s="154"/>
      <c r="U106" s="154"/>
      <c r="V106" s="154"/>
      <c r="W106" s="154"/>
      <c r="X106" s="154"/>
      <c r="Y106" s="154"/>
      <c r="Z106" s="154"/>
      <c r="AA106" s="154"/>
      <c r="AB106" s="154"/>
      <c r="AC106" s="154"/>
    </row>
    <row r="107" customFormat="false" ht="26.1" hidden="false" customHeight="true" outlineLevel="0" collapsed="false">
      <c r="A107" s="48"/>
      <c r="B107" s="253"/>
      <c r="C107" s="355"/>
      <c r="D107" s="49"/>
      <c r="E107" s="46"/>
      <c r="F107" s="46"/>
      <c r="G107" s="46"/>
      <c r="H107" s="18"/>
      <c r="I107" s="61"/>
      <c r="J107" s="47"/>
      <c r="K107" s="57"/>
      <c r="L107" s="43"/>
      <c r="M107" s="43"/>
      <c r="N107" s="43"/>
      <c r="O107" s="43"/>
      <c r="P107" s="43"/>
      <c r="Q107" s="43"/>
      <c r="R107" s="43"/>
      <c r="S107" s="154"/>
      <c r="T107" s="154"/>
      <c r="U107" s="154"/>
      <c r="V107" s="154"/>
      <c r="W107" s="154"/>
      <c r="X107" s="154"/>
      <c r="Y107" s="154"/>
      <c r="Z107" s="154"/>
      <c r="AA107" s="154"/>
      <c r="AB107" s="154"/>
      <c r="AC107" s="154"/>
    </row>
    <row r="108" s="55" customFormat="true" ht="26.1" hidden="false" customHeight="true" outlineLevel="0" collapsed="false">
      <c r="A108" s="48"/>
      <c r="B108" s="44"/>
      <c r="C108" s="37"/>
      <c r="D108" s="49"/>
      <c r="E108" s="46"/>
      <c r="F108" s="46"/>
      <c r="G108" s="46"/>
      <c r="H108" s="18"/>
      <c r="I108" s="47"/>
      <c r="J108" s="47"/>
      <c r="K108" s="57"/>
      <c r="L108" s="43"/>
      <c r="M108" s="43"/>
      <c r="N108" s="43"/>
      <c r="O108" s="43"/>
      <c r="P108" s="43"/>
      <c r="Q108" s="43"/>
      <c r="R108" s="43"/>
      <c r="S108" s="155"/>
      <c r="T108" s="155"/>
      <c r="U108" s="155"/>
      <c r="V108" s="155"/>
      <c r="W108" s="155"/>
      <c r="X108" s="155"/>
      <c r="Y108" s="155"/>
      <c r="Z108" s="155"/>
      <c r="AA108" s="155"/>
      <c r="AB108" s="155"/>
      <c r="AC108" s="155"/>
    </row>
    <row r="109" s="55" customFormat="true" ht="26.1" hidden="false" customHeight="true" outlineLevel="0" collapsed="false">
      <c r="A109" s="48"/>
      <c r="B109" s="44"/>
      <c r="C109" s="37"/>
      <c r="D109" s="49"/>
      <c r="E109" s="46"/>
      <c r="F109" s="46"/>
      <c r="G109" s="46"/>
      <c r="H109" s="18"/>
      <c r="I109" s="47"/>
      <c r="J109" s="47"/>
      <c r="K109" s="57"/>
      <c r="L109" s="43"/>
      <c r="M109" s="43"/>
      <c r="N109" s="43"/>
      <c r="O109" s="43"/>
      <c r="P109" s="43"/>
      <c r="Q109" s="43"/>
      <c r="R109" s="43"/>
      <c r="S109" s="155"/>
      <c r="T109" s="155"/>
      <c r="U109" s="155"/>
      <c r="V109" s="155"/>
      <c r="W109" s="155"/>
      <c r="X109" s="155"/>
      <c r="Y109" s="155"/>
      <c r="Z109" s="155"/>
      <c r="AA109" s="155"/>
      <c r="AB109" s="155"/>
      <c r="AC109" s="155"/>
    </row>
    <row r="110" s="55" customFormat="true" ht="26.1" hidden="false" customHeight="true" outlineLevel="0" collapsed="false">
      <c r="A110" s="48"/>
      <c r="B110" s="44"/>
      <c r="C110" s="37"/>
      <c r="D110" s="49"/>
      <c r="E110" s="46"/>
      <c r="F110" s="46"/>
      <c r="G110" s="46"/>
      <c r="H110" s="18"/>
      <c r="I110" s="41"/>
      <c r="J110" s="47"/>
      <c r="K110" s="57"/>
      <c r="L110" s="43"/>
      <c r="M110" s="43"/>
      <c r="N110" s="43"/>
      <c r="O110" s="43"/>
      <c r="P110" s="43"/>
      <c r="Q110" s="43"/>
      <c r="R110" s="43"/>
      <c r="S110" s="155"/>
      <c r="T110" s="155"/>
      <c r="U110" s="155"/>
      <c r="V110" s="155"/>
      <c r="W110" s="155"/>
      <c r="X110" s="155"/>
      <c r="Y110" s="155"/>
      <c r="Z110" s="155"/>
      <c r="AA110" s="155"/>
      <c r="AB110" s="155"/>
      <c r="AC110" s="155"/>
    </row>
    <row r="111" customFormat="false" ht="26.1" hidden="false" customHeight="true" outlineLevel="0" collapsed="false">
      <c r="A111" s="36"/>
      <c r="B111" s="63"/>
      <c r="C111" s="301"/>
      <c r="D111" s="65"/>
      <c r="E111" s="45"/>
      <c r="F111" s="45"/>
      <c r="G111" s="45"/>
      <c r="H111" s="18"/>
      <c r="I111" s="41"/>
      <c r="J111" s="47"/>
      <c r="K111" s="57"/>
      <c r="L111" s="43"/>
      <c r="M111" s="43"/>
      <c r="N111" s="43"/>
      <c r="O111" s="43"/>
      <c r="P111" s="43"/>
      <c r="Q111" s="43"/>
      <c r="R111" s="43"/>
      <c r="S111" s="154"/>
      <c r="T111" s="154"/>
      <c r="U111" s="154"/>
      <c r="V111" s="154"/>
      <c r="W111" s="154"/>
      <c r="X111" s="154"/>
      <c r="Y111" s="154"/>
      <c r="Z111" s="154"/>
      <c r="AA111" s="154"/>
      <c r="AB111" s="154"/>
      <c r="AC111" s="154"/>
    </row>
    <row r="112" s="55" customFormat="true" ht="26.1" hidden="false" customHeight="true" outlineLevel="0" collapsed="false">
      <c r="A112" s="50"/>
      <c r="B112" s="44"/>
      <c r="C112" s="301"/>
      <c r="D112" s="65"/>
      <c r="E112" s="45"/>
      <c r="F112" s="45"/>
      <c r="G112" s="45"/>
      <c r="H112" s="133"/>
      <c r="I112" s="47"/>
      <c r="J112" s="47"/>
      <c r="K112" s="57"/>
      <c r="L112" s="43"/>
      <c r="M112" s="43"/>
      <c r="N112" s="43"/>
      <c r="O112" s="43"/>
      <c r="P112" s="43"/>
      <c r="Q112" s="43"/>
      <c r="R112" s="43"/>
      <c r="S112" s="155"/>
      <c r="T112" s="155"/>
      <c r="U112" s="155"/>
      <c r="V112" s="155"/>
      <c r="W112" s="155"/>
      <c r="X112" s="155"/>
      <c r="Y112" s="155"/>
      <c r="Z112" s="155"/>
      <c r="AA112" s="155"/>
      <c r="AB112" s="155"/>
      <c r="AC112" s="155"/>
    </row>
    <row r="113" s="55" customFormat="true" ht="26.1" hidden="false" customHeight="true" outlineLevel="0" collapsed="false">
      <c r="A113" s="50"/>
      <c r="B113" s="44"/>
      <c r="C113" s="301"/>
      <c r="D113" s="65"/>
      <c r="E113" s="45"/>
      <c r="F113" s="45"/>
      <c r="G113" s="45"/>
      <c r="H113" s="133"/>
      <c r="I113" s="34"/>
      <c r="J113" s="47"/>
      <c r="K113" s="34"/>
      <c r="L113" s="34"/>
      <c r="M113" s="34"/>
      <c r="N113" s="34"/>
      <c r="O113" s="34"/>
      <c r="P113" s="34"/>
      <c r="Q113" s="34"/>
      <c r="R113" s="34"/>
      <c r="S113" s="155"/>
      <c r="T113" s="155"/>
      <c r="U113" s="155"/>
      <c r="V113" s="155"/>
      <c r="W113" s="155"/>
      <c r="X113" s="155"/>
      <c r="Y113" s="155"/>
      <c r="Z113" s="155"/>
      <c r="AA113" s="155"/>
      <c r="AB113" s="155"/>
      <c r="AC113" s="155"/>
    </row>
    <row r="114" customFormat="false" ht="26.1" hidden="false" customHeight="true" outlineLevel="0" collapsed="false">
      <c r="A114" s="50"/>
      <c r="B114" s="44"/>
      <c r="C114" s="301"/>
      <c r="D114" s="65"/>
      <c r="E114" s="64"/>
      <c r="F114" s="64"/>
      <c r="G114" s="64"/>
      <c r="H114" s="133"/>
      <c r="I114" s="61"/>
      <c r="J114" s="47"/>
      <c r="K114" s="61"/>
      <c r="L114" s="61"/>
      <c r="M114" s="61"/>
      <c r="N114" s="61"/>
      <c r="O114" s="61"/>
      <c r="P114" s="61"/>
      <c r="Q114" s="61"/>
      <c r="R114" s="61"/>
      <c r="S114" s="154"/>
      <c r="T114" s="154"/>
      <c r="U114" s="154"/>
      <c r="V114" s="154"/>
      <c r="W114" s="154"/>
      <c r="X114" s="154"/>
      <c r="Y114" s="154"/>
      <c r="Z114" s="154"/>
      <c r="AA114" s="154"/>
      <c r="AB114" s="154"/>
      <c r="AC114" s="154"/>
    </row>
    <row r="115" s="55" customFormat="true" ht="26.1" hidden="false" customHeight="true" outlineLevel="0" collapsed="false">
      <c r="A115" s="127"/>
      <c r="B115" s="392"/>
      <c r="C115" s="115"/>
      <c r="D115" s="114"/>
      <c r="E115" s="45"/>
      <c r="F115" s="45"/>
      <c r="G115" s="45"/>
      <c r="H115" s="133"/>
      <c r="I115" s="57"/>
      <c r="J115" s="47"/>
      <c r="K115" s="102"/>
      <c r="L115" s="86"/>
      <c r="M115" s="86"/>
      <c r="N115" s="86"/>
      <c r="O115" s="57"/>
      <c r="P115" s="57"/>
      <c r="Q115" s="86"/>
      <c r="R115" s="86"/>
      <c r="S115" s="155"/>
      <c r="T115" s="155"/>
      <c r="U115" s="155"/>
      <c r="V115" s="155"/>
      <c r="W115" s="155"/>
      <c r="X115" s="155"/>
      <c r="Y115" s="155"/>
      <c r="Z115" s="155"/>
      <c r="AA115" s="155"/>
      <c r="AB115" s="155"/>
      <c r="AC115" s="155"/>
    </row>
    <row r="116" customFormat="false" ht="26.1" hidden="false" customHeight="true" outlineLevel="0" collapsed="false">
      <c r="A116" s="127"/>
      <c r="B116" s="392"/>
      <c r="C116" s="115"/>
      <c r="D116" s="114"/>
      <c r="E116" s="45"/>
      <c r="F116" s="45"/>
      <c r="G116" s="45"/>
      <c r="H116" s="133"/>
      <c r="I116" s="61"/>
      <c r="J116" s="47"/>
      <c r="K116" s="92"/>
      <c r="L116" s="42"/>
      <c r="M116" s="42"/>
      <c r="N116" s="42"/>
      <c r="O116" s="43"/>
      <c r="P116" s="43"/>
      <c r="Q116" s="42"/>
      <c r="R116" s="42"/>
      <c r="S116" s="154"/>
      <c r="T116" s="154"/>
      <c r="U116" s="154"/>
      <c r="V116" s="154"/>
      <c r="W116" s="154"/>
      <c r="X116" s="154"/>
      <c r="Y116" s="154"/>
      <c r="Z116" s="154"/>
      <c r="AA116" s="154"/>
      <c r="AB116" s="154"/>
      <c r="AC116" s="154"/>
    </row>
    <row r="117" customFormat="false" ht="26.1" hidden="false" customHeight="true" outlineLevel="0" collapsed="false">
      <c r="A117" s="38"/>
      <c r="B117" s="38"/>
      <c r="C117" s="38"/>
      <c r="D117" s="38"/>
      <c r="E117" s="27"/>
      <c r="F117" s="27"/>
      <c r="G117" s="27"/>
      <c r="H117" s="91"/>
      <c r="I117" s="61"/>
      <c r="J117" s="61"/>
      <c r="K117" s="92"/>
      <c r="L117" s="42"/>
      <c r="M117" s="42"/>
      <c r="N117" s="42"/>
      <c r="O117" s="43"/>
      <c r="P117" s="43"/>
      <c r="Q117" s="42"/>
      <c r="R117" s="42"/>
      <c r="S117" s="154"/>
      <c r="T117" s="154"/>
      <c r="U117" s="154"/>
      <c r="V117" s="154"/>
      <c r="W117" s="154"/>
      <c r="X117" s="154"/>
      <c r="Y117" s="154"/>
      <c r="Z117" s="154"/>
      <c r="AA117" s="154"/>
      <c r="AB117" s="154"/>
      <c r="AC117" s="154"/>
    </row>
    <row r="118" s="55" customFormat="true" ht="26.1" hidden="false" customHeight="true" outlineLevel="0" collapsed="false">
      <c r="A118" s="93"/>
      <c r="B118" s="93"/>
      <c r="C118" s="93"/>
      <c r="D118" s="38"/>
      <c r="E118" s="32"/>
      <c r="F118" s="32"/>
      <c r="G118" s="32"/>
      <c r="H118" s="94"/>
      <c r="I118" s="61"/>
      <c r="J118" s="95"/>
      <c r="K118" s="92"/>
      <c r="L118" s="42"/>
      <c r="M118" s="42"/>
      <c r="N118" s="42"/>
      <c r="O118" s="43"/>
      <c r="P118" s="43"/>
      <c r="Q118" s="42"/>
      <c r="R118" s="42"/>
      <c r="S118" s="155"/>
      <c r="T118" s="155"/>
      <c r="U118" s="155"/>
      <c r="V118" s="155"/>
      <c r="W118" s="155"/>
      <c r="X118" s="155"/>
      <c r="Y118" s="155"/>
      <c r="Z118" s="155"/>
      <c r="AA118" s="155"/>
      <c r="AB118" s="155"/>
      <c r="AC118" s="155"/>
    </row>
    <row r="119" s="55" customFormat="true" ht="26.1" hidden="false" customHeight="true" outlineLevel="0" collapsed="false">
      <c r="A119" s="59"/>
      <c r="B119" s="78"/>
      <c r="C119" s="37"/>
      <c r="D119" s="49"/>
      <c r="E119" s="39"/>
      <c r="F119" s="39"/>
      <c r="G119" s="39"/>
      <c r="H119" s="64"/>
      <c r="I119" s="61"/>
      <c r="J119" s="61"/>
      <c r="K119" s="92"/>
      <c r="L119" s="42"/>
      <c r="M119" s="42"/>
      <c r="N119" s="42"/>
      <c r="O119" s="43"/>
      <c r="P119" s="43"/>
      <c r="Q119" s="42"/>
      <c r="R119" s="42"/>
      <c r="S119" s="155"/>
      <c r="T119" s="155"/>
      <c r="U119" s="155"/>
      <c r="V119" s="155"/>
      <c r="W119" s="155"/>
      <c r="X119" s="155"/>
      <c r="Y119" s="155"/>
      <c r="Z119" s="155"/>
      <c r="AA119" s="155"/>
      <c r="AB119" s="155"/>
      <c r="AC119" s="155"/>
    </row>
    <row r="120" s="55" customFormat="true" ht="26.1" hidden="false" customHeight="true" outlineLevel="0" collapsed="false">
      <c r="A120" s="59"/>
      <c r="B120" s="60"/>
      <c r="C120" s="37"/>
      <c r="D120" s="49"/>
      <c r="E120" s="64"/>
      <c r="F120" s="64"/>
      <c r="G120" s="64"/>
      <c r="H120" s="64"/>
      <c r="I120" s="47"/>
      <c r="J120" s="61"/>
      <c r="K120" s="102"/>
      <c r="L120" s="43"/>
      <c r="M120" s="43"/>
      <c r="N120" s="43"/>
      <c r="O120" s="43"/>
      <c r="P120" s="43"/>
      <c r="Q120" s="43"/>
      <c r="R120" s="43"/>
      <c r="S120" s="155"/>
      <c r="T120" s="155"/>
      <c r="U120" s="155"/>
      <c r="V120" s="155"/>
      <c r="W120" s="155"/>
      <c r="X120" s="155"/>
      <c r="Y120" s="155"/>
      <c r="Z120" s="155"/>
      <c r="AA120" s="155"/>
      <c r="AB120" s="155"/>
      <c r="AC120" s="155"/>
    </row>
    <row r="121" customFormat="false" ht="26.1" hidden="false" customHeight="true" outlineLevel="0" collapsed="false">
      <c r="A121" s="36"/>
      <c r="B121" s="37"/>
      <c r="C121" s="37"/>
      <c r="D121" s="49"/>
      <c r="E121" s="64"/>
      <c r="F121" s="64"/>
      <c r="G121" s="64"/>
      <c r="H121" s="64"/>
      <c r="I121" s="47"/>
      <c r="J121" s="61"/>
      <c r="K121" s="102"/>
      <c r="L121" s="43"/>
      <c r="M121" s="43"/>
      <c r="N121" s="43"/>
      <c r="O121" s="43"/>
      <c r="P121" s="43"/>
      <c r="Q121" s="43"/>
      <c r="R121" s="43"/>
      <c r="S121" s="154"/>
      <c r="T121" s="154"/>
      <c r="U121" s="154"/>
      <c r="V121" s="154"/>
      <c r="W121" s="154"/>
      <c r="X121" s="154"/>
      <c r="Y121" s="154"/>
      <c r="Z121" s="154"/>
      <c r="AA121" s="154"/>
      <c r="AB121" s="154"/>
      <c r="AC121" s="154"/>
    </row>
    <row r="122" s="55" customFormat="true" ht="26.1" hidden="false" customHeight="true" outlineLevel="0" collapsed="false">
      <c r="A122" s="36"/>
      <c r="B122" s="37"/>
      <c r="C122" s="37"/>
      <c r="D122" s="49"/>
      <c r="E122" s="32"/>
      <c r="F122" s="32"/>
      <c r="G122" s="32"/>
      <c r="H122" s="64"/>
      <c r="I122" s="34"/>
      <c r="J122" s="61"/>
      <c r="K122" s="54"/>
      <c r="L122" s="34"/>
      <c r="M122" s="34"/>
      <c r="N122" s="34"/>
      <c r="O122" s="34"/>
      <c r="P122" s="34"/>
      <c r="Q122" s="34"/>
      <c r="R122" s="34"/>
      <c r="S122" s="155"/>
      <c r="T122" s="155"/>
      <c r="U122" s="155"/>
      <c r="V122" s="155"/>
      <c r="W122" s="155"/>
      <c r="X122" s="155"/>
      <c r="Y122" s="155"/>
      <c r="Z122" s="155"/>
      <c r="AA122" s="155"/>
      <c r="AB122" s="155"/>
      <c r="AC122" s="155"/>
    </row>
    <row r="123" s="55" customFormat="true" ht="26.1" hidden="false" customHeight="true" outlineLevel="0" collapsed="false">
      <c r="A123" s="36"/>
      <c r="B123" s="37"/>
      <c r="C123" s="37"/>
      <c r="D123" s="49"/>
      <c r="E123" s="39"/>
      <c r="F123" s="39"/>
      <c r="G123" s="39"/>
      <c r="H123" s="64"/>
      <c r="I123" s="61"/>
      <c r="J123" s="61"/>
      <c r="K123" s="61"/>
      <c r="L123" s="61"/>
      <c r="M123" s="61"/>
      <c r="N123" s="61"/>
      <c r="O123" s="61"/>
      <c r="P123" s="61"/>
      <c r="Q123" s="61"/>
      <c r="R123" s="61"/>
      <c r="S123" s="155"/>
      <c r="T123" s="155"/>
      <c r="U123" s="155"/>
      <c r="V123" s="155"/>
      <c r="W123" s="155"/>
      <c r="X123" s="155"/>
      <c r="Y123" s="155"/>
      <c r="Z123" s="155"/>
      <c r="AA123" s="155"/>
      <c r="AB123" s="155"/>
      <c r="AC123" s="155"/>
    </row>
    <row r="124" customFormat="false" ht="26.1" hidden="false" customHeight="true" outlineLevel="0" collapsed="false">
      <c r="A124" s="36"/>
      <c r="B124" s="131"/>
      <c r="C124" s="115"/>
      <c r="D124" s="266"/>
      <c r="E124" s="32"/>
      <c r="F124" s="45"/>
      <c r="G124" s="45"/>
      <c r="H124" s="64"/>
      <c r="I124" s="61"/>
      <c r="J124" s="61"/>
      <c r="K124" s="61"/>
      <c r="L124" s="61"/>
      <c r="M124" s="61"/>
      <c r="N124" s="61"/>
      <c r="O124" s="61"/>
      <c r="P124" s="61"/>
      <c r="Q124" s="61"/>
      <c r="R124" s="61"/>
      <c r="S124" s="154"/>
      <c r="T124" s="154"/>
      <c r="U124" s="154"/>
      <c r="V124" s="154"/>
      <c r="W124" s="154"/>
      <c r="X124" s="154"/>
      <c r="Y124" s="154"/>
      <c r="Z124" s="154"/>
      <c r="AA124" s="154"/>
      <c r="AB124" s="154"/>
      <c r="AC124" s="154"/>
    </row>
    <row r="125" s="55" customFormat="true" ht="26.1" hidden="false" customHeight="true" outlineLevel="0" collapsed="false">
      <c r="A125" s="36"/>
      <c r="B125" s="253"/>
      <c r="C125" s="37"/>
      <c r="D125" s="49"/>
      <c r="E125" s="64"/>
      <c r="F125" s="64"/>
      <c r="G125" s="64"/>
      <c r="H125" s="64"/>
      <c r="I125" s="41"/>
      <c r="J125" s="61"/>
      <c r="K125" s="47"/>
      <c r="L125" s="258"/>
      <c r="M125" s="258"/>
      <c r="N125" s="258"/>
      <c r="O125" s="259"/>
      <c r="P125" s="259"/>
      <c r="Q125" s="258"/>
      <c r="R125" s="258"/>
      <c r="S125" s="155"/>
      <c r="T125" s="155"/>
      <c r="U125" s="155"/>
      <c r="V125" s="155"/>
      <c r="W125" s="155"/>
      <c r="X125" s="155"/>
      <c r="Y125" s="155"/>
      <c r="Z125" s="155"/>
      <c r="AA125" s="155"/>
      <c r="AB125" s="155"/>
      <c r="AC125" s="155"/>
    </row>
    <row r="126" s="55" customFormat="true" ht="26.1" hidden="false" customHeight="true" outlineLevel="0" collapsed="false">
      <c r="A126" s="36"/>
      <c r="B126" s="37"/>
      <c r="C126" s="37"/>
      <c r="D126" s="49"/>
      <c r="E126" s="45"/>
      <c r="F126" s="45"/>
      <c r="G126" s="45"/>
      <c r="H126" s="64"/>
      <c r="I126" s="41"/>
      <c r="J126" s="61"/>
      <c r="K126" s="47"/>
      <c r="L126" s="258"/>
      <c r="M126" s="258"/>
      <c r="N126" s="258"/>
      <c r="O126" s="259"/>
      <c r="P126" s="259"/>
      <c r="Q126" s="258"/>
      <c r="R126" s="258"/>
      <c r="S126" s="155"/>
      <c r="T126" s="155"/>
      <c r="U126" s="155"/>
      <c r="V126" s="155"/>
      <c r="W126" s="155"/>
      <c r="X126" s="155"/>
      <c r="Y126" s="155"/>
      <c r="Z126" s="155"/>
      <c r="AA126" s="155"/>
      <c r="AB126" s="155"/>
      <c r="AC126" s="155"/>
    </row>
    <row r="127" customFormat="false" ht="26.1" hidden="false" customHeight="true" outlineLevel="0" collapsed="false">
      <c r="A127" s="358"/>
      <c r="B127" s="359"/>
      <c r="C127" s="360"/>
      <c r="D127" s="125"/>
      <c r="E127" s="27"/>
      <c r="F127" s="27"/>
      <c r="G127" s="27"/>
      <c r="H127" s="91"/>
      <c r="I127" s="21"/>
      <c r="J127" s="393"/>
      <c r="K127" s="34"/>
      <c r="L127" s="34"/>
      <c r="M127" s="34"/>
      <c r="N127" s="34"/>
      <c r="O127" s="34"/>
      <c r="P127" s="34"/>
      <c r="Q127" s="34"/>
      <c r="R127" s="34"/>
      <c r="S127" s="154"/>
      <c r="T127" s="154"/>
      <c r="U127" s="154"/>
      <c r="V127" s="154"/>
      <c r="W127" s="154"/>
      <c r="X127" s="154"/>
      <c r="Y127" s="154"/>
      <c r="Z127" s="154"/>
      <c r="AA127" s="154"/>
      <c r="AB127" s="154"/>
      <c r="AC127" s="154"/>
    </row>
    <row r="128" s="55" customFormat="true" ht="44.25" hidden="false" customHeight="true" outlineLevel="0" collapsed="false">
      <c r="A128" s="69"/>
      <c r="B128" s="69"/>
      <c r="C128" s="69"/>
      <c r="D128" s="266"/>
      <c r="E128" s="32"/>
      <c r="F128" s="32"/>
      <c r="G128" s="32"/>
      <c r="H128" s="67"/>
      <c r="I128" s="61"/>
      <c r="J128" s="61"/>
      <c r="K128" s="61"/>
      <c r="L128" s="42"/>
      <c r="M128" s="42"/>
      <c r="N128" s="42"/>
      <c r="O128" s="43"/>
      <c r="P128" s="43"/>
      <c r="Q128" s="42"/>
      <c r="R128" s="42"/>
      <c r="S128" s="155"/>
      <c r="T128" s="155"/>
      <c r="U128" s="155"/>
      <c r="V128" s="155"/>
      <c r="W128" s="155"/>
      <c r="X128" s="155"/>
      <c r="Y128" s="155"/>
      <c r="Z128" s="155"/>
      <c r="AA128" s="155"/>
      <c r="AB128" s="155"/>
      <c r="AC128" s="155"/>
    </row>
    <row r="129" customFormat="false" ht="44.25" hidden="false" customHeight="true" outlineLevel="0" collapsed="false">
      <c r="A129" s="267"/>
      <c r="B129" s="268"/>
      <c r="C129" s="268"/>
      <c r="D129" s="268"/>
      <c r="E129" s="64"/>
      <c r="F129" s="64"/>
      <c r="G129" s="64"/>
      <c r="H129" s="64"/>
      <c r="I129" s="41"/>
      <c r="J129" s="61"/>
      <c r="K129" s="47"/>
      <c r="L129" s="47"/>
      <c r="M129" s="47"/>
      <c r="N129" s="47"/>
      <c r="O129" s="47"/>
      <c r="P129" s="47"/>
      <c r="Q129" s="47"/>
      <c r="R129" s="47"/>
      <c r="S129" s="154"/>
      <c r="T129" s="154"/>
      <c r="U129" s="154"/>
      <c r="V129" s="154"/>
      <c r="W129" s="154"/>
      <c r="X129" s="154"/>
      <c r="Y129" s="154"/>
      <c r="Z129" s="154"/>
      <c r="AA129" s="154"/>
      <c r="AB129" s="154"/>
      <c r="AC129" s="154"/>
    </row>
    <row r="130" s="55" customFormat="true" ht="26.1" hidden="false" customHeight="true" outlineLevel="0" collapsed="false">
      <c r="A130" s="267"/>
      <c r="B130" s="268"/>
      <c r="C130" s="268"/>
      <c r="D130" s="268"/>
      <c r="E130" s="45"/>
      <c r="F130" s="45"/>
      <c r="G130" s="45"/>
      <c r="H130" s="64"/>
      <c r="I130" s="134"/>
      <c r="J130" s="61"/>
      <c r="K130" s="135"/>
      <c r="L130" s="135"/>
      <c r="M130" s="135"/>
      <c r="N130" s="135"/>
      <c r="O130" s="135"/>
      <c r="P130" s="135"/>
      <c r="Q130" s="135"/>
      <c r="R130" s="136"/>
      <c r="S130" s="155"/>
      <c r="T130" s="155"/>
      <c r="U130" s="155"/>
      <c r="V130" s="155"/>
      <c r="W130" s="155"/>
      <c r="X130" s="155"/>
      <c r="Y130" s="155"/>
      <c r="Z130" s="155"/>
      <c r="AA130" s="155"/>
      <c r="AB130" s="155"/>
      <c r="AC130" s="155"/>
    </row>
    <row r="131" s="55" customFormat="true" ht="26.1" hidden="false" customHeight="true" outlineLevel="0" collapsed="false">
      <c r="A131" s="77"/>
      <c r="B131" s="77"/>
      <c r="C131" s="77"/>
      <c r="D131" s="31"/>
      <c r="E131" s="32"/>
      <c r="F131" s="32"/>
      <c r="G131" s="32"/>
      <c r="H131" s="53"/>
      <c r="I131" s="34"/>
      <c r="J131" s="35"/>
      <c r="K131" s="34"/>
      <c r="L131" s="34"/>
      <c r="M131" s="34"/>
      <c r="N131" s="34"/>
      <c r="O131" s="34"/>
      <c r="P131" s="34"/>
      <c r="Q131" s="34"/>
      <c r="R131" s="34"/>
      <c r="S131" s="155"/>
      <c r="T131" s="155"/>
      <c r="U131" s="155"/>
      <c r="V131" s="155"/>
      <c r="W131" s="155"/>
      <c r="X131" s="155"/>
      <c r="Y131" s="155"/>
      <c r="Z131" s="155"/>
      <c r="AA131" s="155"/>
      <c r="AB131" s="155"/>
      <c r="AC131" s="155"/>
    </row>
    <row r="132" s="55" customFormat="true" ht="26.1" hidden="false" customHeight="true" outlineLevel="0" collapsed="false">
      <c r="A132" s="36"/>
      <c r="B132" s="44"/>
      <c r="C132" s="37"/>
      <c r="D132" s="37"/>
      <c r="E132" s="45"/>
      <c r="F132" s="45"/>
      <c r="G132" s="45"/>
      <c r="H132" s="56"/>
      <c r="I132" s="41"/>
      <c r="J132" s="41"/>
      <c r="K132" s="41"/>
      <c r="L132" s="34"/>
      <c r="M132" s="34"/>
      <c r="N132" s="34"/>
      <c r="O132" s="34"/>
      <c r="P132" s="34"/>
      <c r="Q132" s="34"/>
      <c r="R132" s="34"/>
      <c r="S132" s="155"/>
      <c r="T132" s="155"/>
      <c r="U132" s="155"/>
      <c r="V132" s="155"/>
      <c r="W132" s="155"/>
      <c r="X132" s="155"/>
      <c r="Y132" s="155"/>
      <c r="Z132" s="155"/>
      <c r="AA132" s="155"/>
      <c r="AB132" s="155"/>
      <c r="AC132" s="155"/>
    </row>
    <row r="133" s="55" customFormat="true" ht="41.25" hidden="false" customHeight="true" outlineLevel="0" collapsed="false">
      <c r="A133" s="36"/>
      <c r="B133" s="44"/>
      <c r="C133" s="44"/>
      <c r="D133" s="37"/>
      <c r="E133" s="45"/>
      <c r="F133" s="45"/>
      <c r="G133" s="45"/>
      <c r="H133" s="64"/>
      <c r="I133" s="47"/>
      <c r="J133" s="41"/>
      <c r="K133" s="27"/>
      <c r="L133" s="137"/>
      <c r="M133" s="137"/>
      <c r="N133" s="137"/>
      <c r="O133" s="138"/>
      <c r="P133" s="138"/>
      <c r="Q133" s="137"/>
      <c r="R133" s="137"/>
      <c r="S133" s="155"/>
      <c r="T133" s="155"/>
      <c r="U133" s="155"/>
      <c r="V133" s="155"/>
      <c r="W133" s="155"/>
      <c r="X133" s="155"/>
      <c r="Y133" s="155"/>
      <c r="Z133" s="155"/>
      <c r="AA133" s="155"/>
      <c r="AB133" s="155"/>
      <c r="AC133" s="155"/>
    </row>
    <row r="134" s="55" customFormat="true" ht="26.1" hidden="false" customHeight="true" outlineLevel="0" collapsed="false">
      <c r="A134" s="48"/>
      <c r="B134" s="119"/>
      <c r="C134" s="119"/>
      <c r="D134" s="37"/>
      <c r="E134" s="45"/>
      <c r="F134" s="45"/>
      <c r="G134" s="45"/>
      <c r="H134" s="64"/>
      <c r="I134" s="41"/>
      <c r="J134" s="41"/>
      <c r="K134" s="27"/>
      <c r="L134" s="137"/>
      <c r="M134" s="137"/>
      <c r="N134" s="137"/>
      <c r="O134" s="138"/>
      <c r="P134" s="138"/>
      <c r="Q134" s="137"/>
      <c r="R134" s="137"/>
      <c r="S134" s="155"/>
      <c r="T134" s="155"/>
      <c r="U134" s="155"/>
      <c r="V134" s="155"/>
      <c r="W134" s="155"/>
      <c r="X134" s="155"/>
      <c r="Y134" s="155"/>
      <c r="Z134" s="155"/>
      <c r="AA134" s="155"/>
      <c r="AB134" s="155"/>
      <c r="AC134" s="155"/>
    </row>
    <row r="135" customFormat="false" ht="26.1" hidden="false" customHeight="true" outlineLevel="0" collapsed="false">
      <c r="A135" s="36"/>
      <c r="B135" s="139"/>
      <c r="C135" s="37"/>
      <c r="D135" s="38"/>
      <c r="E135" s="45"/>
      <c r="F135" s="45"/>
      <c r="G135" s="45"/>
      <c r="H135" s="18"/>
      <c r="I135" s="41"/>
      <c r="J135" s="41"/>
      <c r="K135" s="54"/>
      <c r="L135" s="137"/>
      <c r="M135" s="137"/>
      <c r="N135" s="137"/>
      <c r="O135" s="138"/>
      <c r="P135" s="138"/>
      <c r="Q135" s="137"/>
      <c r="R135" s="137"/>
      <c r="S135" s="154"/>
      <c r="T135" s="154"/>
      <c r="U135" s="154"/>
      <c r="V135" s="154"/>
      <c r="W135" s="154"/>
      <c r="X135" s="154"/>
      <c r="Y135" s="154"/>
      <c r="Z135" s="154"/>
      <c r="AA135" s="154"/>
      <c r="AB135" s="154"/>
      <c r="AC135" s="154"/>
    </row>
    <row r="136" s="55" customFormat="true" ht="26.1" hidden="false" customHeight="true" outlineLevel="0" collapsed="false">
      <c r="A136" s="93"/>
      <c r="B136" s="93"/>
      <c r="C136" s="93"/>
      <c r="D136" s="31"/>
      <c r="E136" s="32"/>
      <c r="F136" s="32"/>
      <c r="G136" s="32"/>
      <c r="H136" s="67"/>
      <c r="I136" s="41"/>
      <c r="J136" s="35"/>
      <c r="K136" s="34"/>
      <c r="L136" s="34"/>
      <c r="M136" s="34"/>
      <c r="N136" s="34"/>
      <c r="O136" s="34"/>
      <c r="P136" s="34"/>
      <c r="Q136" s="34"/>
      <c r="R136" s="34"/>
      <c r="S136" s="155"/>
      <c r="T136" s="155"/>
      <c r="U136" s="155"/>
      <c r="V136" s="155"/>
      <c r="W136" s="155"/>
      <c r="X136" s="155"/>
      <c r="Y136" s="155"/>
      <c r="Z136" s="155"/>
      <c r="AA136" s="155"/>
      <c r="AB136" s="155"/>
      <c r="AC136" s="155"/>
    </row>
    <row r="137" customFormat="false" ht="26.1" hidden="false" customHeight="true" outlineLevel="0" collapsed="false">
      <c r="A137" s="50"/>
      <c r="B137" s="37"/>
      <c r="C137" s="37"/>
      <c r="D137" s="38"/>
      <c r="E137" s="17"/>
      <c r="F137" s="17"/>
      <c r="G137" s="17"/>
      <c r="H137" s="33"/>
      <c r="I137" s="41"/>
      <c r="J137" s="41"/>
      <c r="K137" s="54"/>
      <c r="L137" s="137"/>
      <c r="M137" s="137"/>
      <c r="N137" s="137"/>
      <c r="O137" s="138"/>
      <c r="P137" s="138"/>
      <c r="Q137" s="137"/>
      <c r="R137" s="137"/>
      <c r="S137" s="154"/>
      <c r="T137" s="154"/>
      <c r="U137" s="154"/>
      <c r="V137" s="154"/>
      <c r="W137" s="154"/>
      <c r="X137" s="154"/>
      <c r="Y137" s="154"/>
      <c r="Z137" s="154"/>
      <c r="AA137" s="154"/>
      <c r="AB137" s="154"/>
      <c r="AC137" s="154"/>
    </row>
    <row r="138" s="55" customFormat="true" ht="33.75" hidden="false" customHeight="true" outlineLevel="0" collapsed="false">
      <c r="A138" s="36"/>
      <c r="B138" s="37"/>
      <c r="C138" s="37"/>
      <c r="D138" s="31"/>
      <c r="E138" s="45"/>
      <c r="F138" s="45"/>
      <c r="G138" s="45"/>
      <c r="H138" s="33"/>
      <c r="I138" s="394"/>
      <c r="J138" s="394"/>
      <c r="K138" s="34"/>
      <c r="L138" s="34"/>
      <c r="M138" s="34"/>
      <c r="N138" s="34"/>
      <c r="O138" s="34"/>
      <c r="P138" s="34"/>
      <c r="Q138" s="34"/>
      <c r="R138" s="34"/>
      <c r="S138" s="155"/>
      <c r="T138" s="155"/>
      <c r="U138" s="155"/>
      <c r="V138" s="155"/>
      <c r="W138" s="155"/>
      <c r="X138" s="155"/>
      <c r="Y138" s="155"/>
      <c r="Z138" s="155"/>
      <c r="AA138" s="155"/>
      <c r="AB138" s="155"/>
      <c r="AC138" s="155"/>
    </row>
    <row r="139" s="55" customFormat="true" ht="41.25" hidden="false" customHeight="true" outlineLevel="0" collapsed="false">
      <c r="A139" s="69"/>
      <c r="B139" s="69"/>
      <c r="C139" s="69"/>
      <c r="D139" s="70"/>
      <c r="E139" s="32"/>
      <c r="F139" s="32"/>
      <c r="G139" s="32"/>
      <c r="H139" s="28"/>
      <c r="I139" s="34"/>
      <c r="J139" s="35"/>
      <c r="K139" s="34"/>
      <c r="L139" s="34"/>
      <c r="M139" s="34"/>
      <c r="N139" s="34"/>
      <c r="O139" s="34"/>
      <c r="P139" s="34"/>
      <c r="Q139" s="34"/>
      <c r="R139" s="34"/>
      <c r="S139" s="155"/>
      <c r="T139" s="155"/>
      <c r="U139" s="155"/>
      <c r="V139" s="155"/>
      <c r="W139" s="155"/>
      <c r="X139" s="155"/>
      <c r="Y139" s="155"/>
      <c r="Z139" s="155"/>
      <c r="AA139" s="155"/>
      <c r="AB139" s="155"/>
      <c r="AC139" s="155"/>
    </row>
    <row r="140" customFormat="false" ht="26.1" hidden="false" customHeight="true" outlineLevel="0" collapsed="false">
      <c r="A140" s="69"/>
      <c r="B140" s="69"/>
      <c r="C140" s="69"/>
      <c r="D140" s="70"/>
      <c r="E140" s="32"/>
      <c r="F140" s="32"/>
      <c r="G140" s="32"/>
      <c r="H140" s="28"/>
      <c r="I140" s="41"/>
      <c r="J140" s="35"/>
      <c r="K140" s="54"/>
      <c r="L140" s="34"/>
      <c r="M140" s="34"/>
      <c r="N140" s="34"/>
      <c r="O140" s="34"/>
      <c r="P140" s="34"/>
      <c r="Q140" s="34"/>
      <c r="R140" s="54"/>
      <c r="S140" s="154"/>
      <c r="T140" s="154"/>
      <c r="U140" s="154"/>
      <c r="V140" s="154"/>
      <c r="W140" s="154"/>
      <c r="X140" s="154"/>
      <c r="Y140" s="154"/>
      <c r="Z140" s="154"/>
      <c r="AA140" s="154"/>
      <c r="AB140" s="154"/>
      <c r="AC140" s="154"/>
    </row>
    <row r="141" customFormat="false" ht="26.1" hidden="false" customHeight="true" outlineLevel="0" collapsed="false">
      <c r="A141" s="142"/>
      <c r="B141" s="142"/>
      <c r="C141" s="142"/>
      <c r="D141" s="142"/>
      <c r="E141" s="143"/>
      <c r="F141" s="143"/>
      <c r="G141" s="143"/>
      <c r="H141" s="28"/>
      <c r="I141" s="41"/>
      <c r="J141" s="274"/>
      <c r="K141" s="47"/>
      <c r="L141" s="47"/>
      <c r="M141" s="47"/>
      <c r="N141" s="47"/>
      <c r="O141" s="47"/>
      <c r="P141" s="47"/>
      <c r="Q141" s="47"/>
      <c r="R141" s="47"/>
      <c r="S141" s="154"/>
      <c r="T141" s="154"/>
      <c r="U141" s="154"/>
      <c r="V141" s="154"/>
      <c r="W141" s="154"/>
      <c r="X141" s="154"/>
      <c r="Y141" s="154"/>
      <c r="Z141" s="154"/>
      <c r="AA141" s="154"/>
      <c r="AB141" s="154"/>
      <c r="AC141" s="154"/>
    </row>
    <row r="142" customFormat="false" ht="26.1" hidden="false" customHeight="true" outlineLevel="0" collapsed="false">
      <c r="A142" s="144"/>
      <c r="B142" s="65"/>
      <c r="C142" s="65"/>
      <c r="D142" s="145"/>
      <c r="E142" s="32"/>
      <c r="F142" s="32"/>
      <c r="G142" s="32"/>
      <c r="H142" s="67"/>
      <c r="I142" s="34"/>
      <c r="J142" s="34"/>
      <c r="K142" s="34"/>
      <c r="L142" s="34"/>
      <c r="M142" s="34"/>
      <c r="N142" s="34"/>
      <c r="O142" s="34"/>
      <c r="P142" s="34"/>
      <c r="Q142" s="34"/>
      <c r="R142" s="34"/>
      <c r="S142" s="154"/>
      <c r="T142" s="154"/>
      <c r="U142" s="154"/>
      <c r="V142" s="154"/>
      <c r="W142" s="154"/>
      <c r="X142" s="154"/>
      <c r="Y142" s="154"/>
      <c r="Z142" s="154"/>
      <c r="AA142" s="154"/>
      <c r="AB142" s="154"/>
      <c r="AC142" s="154"/>
    </row>
    <row r="143" customFormat="false" ht="26.1" hidden="false" customHeight="true" outlineLevel="0" collapsed="false">
      <c r="A143" s="77"/>
      <c r="B143" s="77"/>
      <c r="C143" s="77"/>
      <c r="D143" s="31"/>
      <c r="E143" s="32"/>
      <c r="F143" s="32"/>
      <c r="G143" s="32"/>
      <c r="H143" s="146"/>
      <c r="I143" s="41"/>
      <c r="J143" s="34"/>
      <c r="K143" s="34"/>
      <c r="L143" s="34"/>
      <c r="M143" s="34"/>
      <c r="N143" s="34"/>
      <c r="O143" s="34"/>
      <c r="P143" s="34"/>
      <c r="Q143" s="34"/>
      <c r="R143" s="34"/>
      <c r="S143" s="154"/>
      <c r="T143" s="154"/>
      <c r="U143" s="154"/>
      <c r="V143" s="154"/>
      <c r="W143" s="154"/>
      <c r="X143" s="154"/>
      <c r="Y143" s="154"/>
      <c r="Z143" s="154"/>
      <c r="AA143" s="154"/>
      <c r="AB143" s="154"/>
      <c r="AC143" s="154"/>
    </row>
    <row r="144" customFormat="false" ht="26.1" hidden="false" customHeight="true" outlineLevel="0" collapsed="false">
      <c r="A144" s="327"/>
      <c r="B144" s="148"/>
      <c r="C144" s="149"/>
      <c r="D144" s="150"/>
      <c r="E144" s="117"/>
      <c r="F144" s="117"/>
      <c r="G144" s="117"/>
      <c r="H144" s="67"/>
      <c r="I144" s="34"/>
      <c r="J144" s="34"/>
      <c r="K144" s="34"/>
      <c r="L144" s="34"/>
      <c r="M144" s="34"/>
      <c r="N144" s="34"/>
      <c r="O144" s="34"/>
      <c r="P144" s="34"/>
      <c r="Q144" s="34"/>
      <c r="R144" s="34"/>
      <c r="S144" s="154"/>
      <c r="T144" s="154"/>
      <c r="U144" s="154"/>
      <c r="V144" s="154"/>
      <c r="W144" s="154"/>
      <c r="X144" s="154"/>
      <c r="Y144" s="154"/>
      <c r="Z144" s="154"/>
      <c r="AA144" s="154"/>
      <c r="AB144" s="154"/>
      <c r="AC144" s="154"/>
    </row>
    <row r="145" customFormat="false" ht="26.1" hidden="false" customHeight="true" outlineLevel="0" collapsed="false">
      <c r="A145" s="325"/>
      <c r="B145" s="325"/>
      <c r="C145" s="325"/>
      <c r="D145" s="149"/>
      <c r="E145" s="292"/>
      <c r="F145" s="292"/>
      <c r="G145" s="292"/>
      <c r="H145" s="326"/>
      <c r="I145" s="292"/>
      <c r="J145" s="292"/>
      <c r="K145" s="292"/>
      <c r="L145" s="292"/>
      <c r="M145" s="292"/>
      <c r="N145" s="292"/>
      <c r="O145" s="292"/>
      <c r="P145" s="292"/>
      <c r="Q145" s="292"/>
      <c r="R145" s="292"/>
      <c r="S145" s="154"/>
      <c r="T145" s="154"/>
      <c r="U145" s="154"/>
      <c r="V145" s="154"/>
      <c r="W145" s="154"/>
      <c r="X145" s="154"/>
      <c r="Y145" s="154"/>
      <c r="Z145" s="154"/>
      <c r="AA145" s="154"/>
      <c r="AB145" s="154"/>
      <c r="AC145" s="154"/>
    </row>
    <row r="146" s="55" customFormat="true" ht="26.1" hidden="false" customHeight="true" outlineLevel="0" collapsed="false">
      <c r="A146" s="327"/>
      <c r="B146" s="328"/>
      <c r="C146" s="329"/>
      <c r="D146" s="329"/>
      <c r="E146" s="154"/>
      <c r="F146" s="154"/>
      <c r="G146" s="154"/>
      <c r="H146" s="154"/>
      <c r="I146" s="154"/>
      <c r="J146" s="154"/>
      <c r="K146" s="155"/>
      <c r="L146" s="155"/>
      <c r="M146" s="155"/>
      <c r="N146" s="155"/>
      <c r="O146" s="155"/>
      <c r="P146" s="155"/>
      <c r="Q146" s="155"/>
      <c r="R146" s="155"/>
      <c r="S146" s="155"/>
      <c r="T146" s="155"/>
      <c r="U146" s="155"/>
      <c r="V146" s="155"/>
      <c r="W146" s="155"/>
      <c r="X146" s="155"/>
      <c r="Y146" s="155"/>
      <c r="Z146" s="155"/>
      <c r="AA146" s="155"/>
      <c r="AB146" s="155"/>
      <c r="AC146" s="155"/>
    </row>
    <row r="147" customFormat="false" ht="26.1" hidden="false" customHeight="true" outlineLevel="0" collapsed="false">
      <c r="A147" s="327"/>
      <c r="B147" s="327"/>
      <c r="C147" s="329"/>
      <c r="D147" s="329"/>
      <c r="E147" s="154"/>
      <c r="F147" s="154"/>
      <c r="G147" s="154"/>
      <c r="H147" s="154"/>
      <c r="I147" s="154"/>
      <c r="J147" s="154"/>
      <c r="K147" s="155"/>
      <c r="L147" s="155"/>
      <c r="M147" s="155"/>
      <c r="N147" s="155"/>
      <c r="O147" s="155"/>
      <c r="P147" s="155"/>
      <c r="Q147" s="155"/>
      <c r="R147" s="155"/>
      <c r="S147" s="154"/>
      <c r="T147" s="154"/>
      <c r="U147" s="154"/>
      <c r="V147" s="154"/>
      <c r="W147" s="154"/>
      <c r="X147" s="154"/>
      <c r="Y147" s="154"/>
      <c r="Z147" s="154"/>
      <c r="AA147" s="154"/>
      <c r="AB147" s="154"/>
      <c r="AC147" s="154"/>
    </row>
    <row r="148" customFormat="false" ht="26.1" hidden="false" customHeight="true" outlineLevel="0" collapsed="false">
      <c r="A148" s="327"/>
      <c r="B148" s="328"/>
      <c r="C148" s="329"/>
      <c r="D148" s="329"/>
      <c r="E148" s="154"/>
      <c r="F148" s="154"/>
      <c r="G148" s="154"/>
      <c r="H148" s="154"/>
      <c r="I148" s="154"/>
      <c r="J148" s="154"/>
      <c r="K148" s="154"/>
      <c r="L148" s="154"/>
      <c r="M148" s="154"/>
      <c r="N148" s="154"/>
      <c r="O148" s="154"/>
      <c r="P148" s="154"/>
      <c r="Q148" s="154"/>
      <c r="R148" s="154"/>
      <c r="S148" s="154"/>
      <c r="T148" s="154"/>
      <c r="U148" s="154"/>
      <c r="V148" s="154"/>
      <c r="W148" s="154"/>
      <c r="X148" s="154"/>
      <c r="Y148" s="154"/>
      <c r="Z148" s="154"/>
      <c r="AA148" s="154"/>
      <c r="AB148" s="154"/>
      <c r="AC148" s="154"/>
    </row>
    <row r="149" s="55" customFormat="true" ht="26.1" hidden="false" customHeight="true" outlineLevel="0" collapsed="false">
      <c r="A149" s="327"/>
      <c r="B149" s="328"/>
      <c r="C149" s="329"/>
      <c r="D149" s="329"/>
      <c r="E149" s="154"/>
      <c r="F149" s="154"/>
      <c r="G149" s="154"/>
      <c r="H149" s="154"/>
      <c r="I149" s="154"/>
      <c r="J149" s="154"/>
      <c r="K149" s="155"/>
      <c r="L149" s="155"/>
      <c r="M149" s="155"/>
      <c r="N149" s="155"/>
      <c r="O149" s="155"/>
      <c r="P149" s="155"/>
      <c r="Q149" s="155"/>
      <c r="R149" s="155"/>
      <c r="S149" s="155"/>
      <c r="T149" s="155"/>
      <c r="U149" s="155"/>
      <c r="V149" s="155"/>
      <c r="W149" s="155"/>
      <c r="X149" s="155"/>
      <c r="Y149" s="155"/>
      <c r="Z149" s="155"/>
      <c r="AA149" s="155"/>
      <c r="AB149" s="155"/>
      <c r="AC149" s="155"/>
    </row>
    <row r="150" s="55" customFormat="true" ht="26.1" hidden="false" customHeight="true" outlineLevel="0" collapsed="false">
      <c r="A150" s="327"/>
      <c r="B150" s="328"/>
      <c r="C150" s="329"/>
      <c r="D150" s="329"/>
      <c r="E150" s="154"/>
      <c r="F150" s="154"/>
      <c r="G150" s="154"/>
      <c r="H150" s="154"/>
      <c r="I150" s="154"/>
      <c r="J150" s="154"/>
      <c r="K150" s="154"/>
      <c r="L150" s="154"/>
      <c r="M150" s="154"/>
      <c r="N150" s="154"/>
      <c r="O150" s="154"/>
      <c r="P150" s="154"/>
      <c r="Q150" s="154"/>
      <c r="R150" s="154"/>
      <c r="S150" s="155"/>
      <c r="T150" s="155"/>
      <c r="U150" s="155"/>
      <c r="V150" s="155"/>
      <c r="W150" s="155"/>
      <c r="X150" s="155"/>
      <c r="Y150" s="155"/>
      <c r="Z150" s="155"/>
      <c r="AA150" s="155"/>
      <c r="AB150" s="155"/>
      <c r="AC150" s="155"/>
    </row>
    <row r="151" s="55" customFormat="true" ht="26.1" hidden="false" customHeight="true" outlineLevel="0" collapsed="false">
      <c r="A151" s="327"/>
      <c r="B151" s="328"/>
      <c r="C151" s="329"/>
      <c r="D151" s="329"/>
      <c r="E151" s="154"/>
      <c r="F151" s="154"/>
      <c r="G151" s="154"/>
      <c r="H151" s="154"/>
      <c r="I151" s="154"/>
      <c r="J151" s="154"/>
      <c r="K151" s="155"/>
      <c r="L151" s="155"/>
      <c r="M151" s="155"/>
      <c r="N151" s="155"/>
      <c r="O151" s="155"/>
      <c r="P151" s="155"/>
      <c r="Q151" s="155"/>
      <c r="R151" s="155"/>
      <c r="S151" s="155"/>
      <c r="T151" s="155"/>
      <c r="U151" s="155"/>
      <c r="V151" s="155"/>
      <c r="W151" s="155"/>
      <c r="X151" s="155"/>
      <c r="Y151" s="155"/>
      <c r="Z151" s="155"/>
      <c r="AA151" s="155"/>
      <c r="AB151" s="155"/>
      <c r="AC151" s="155"/>
    </row>
    <row r="152" s="55" customFormat="true" ht="26.1" hidden="false" customHeight="true" outlineLevel="0" collapsed="false">
      <c r="A152" s="327"/>
      <c r="B152" s="327"/>
      <c r="C152" s="329"/>
      <c r="D152" s="329"/>
      <c r="E152" s="154"/>
      <c r="F152" s="154"/>
      <c r="G152" s="154"/>
      <c r="H152" s="154"/>
      <c r="I152" s="154"/>
      <c r="J152" s="154"/>
      <c r="K152" s="155"/>
      <c r="L152" s="155"/>
      <c r="M152" s="155"/>
      <c r="N152" s="155"/>
      <c r="O152" s="155"/>
      <c r="P152" s="155"/>
      <c r="Q152" s="155"/>
      <c r="R152" s="155"/>
      <c r="S152" s="155"/>
      <c r="T152" s="155"/>
      <c r="U152" s="155"/>
      <c r="V152" s="155"/>
      <c r="W152" s="155"/>
      <c r="X152" s="155"/>
      <c r="Y152" s="155"/>
      <c r="Z152" s="155"/>
      <c r="AA152" s="155"/>
      <c r="AB152" s="155"/>
      <c r="AC152" s="155"/>
    </row>
    <row r="153" s="55" customFormat="true" ht="26.1" hidden="false" customHeight="true" outlineLevel="0" collapsed="false">
      <c r="A153" s="327"/>
      <c r="B153" s="328"/>
      <c r="C153" s="329"/>
      <c r="D153" s="329"/>
      <c r="E153" s="154"/>
      <c r="F153" s="154"/>
      <c r="G153" s="154"/>
      <c r="H153" s="154"/>
      <c r="I153" s="154"/>
      <c r="J153" s="154"/>
      <c r="K153" s="154"/>
      <c r="L153" s="154"/>
      <c r="M153" s="154"/>
      <c r="N153" s="154"/>
      <c r="O153" s="154"/>
      <c r="P153" s="154"/>
      <c r="Q153" s="154"/>
      <c r="R153" s="154"/>
      <c r="S153" s="155"/>
      <c r="T153" s="155"/>
      <c r="U153" s="155"/>
      <c r="V153" s="155"/>
      <c r="W153" s="155"/>
      <c r="X153" s="155"/>
      <c r="Y153" s="155"/>
      <c r="Z153" s="155"/>
      <c r="AA153" s="155"/>
      <c r="AB153" s="155"/>
      <c r="AC153" s="155"/>
    </row>
    <row r="154" customFormat="false" ht="26.1" hidden="false" customHeight="true" outlineLevel="0" collapsed="false">
      <c r="A154" s="327"/>
      <c r="B154" s="327"/>
      <c r="C154" s="329"/>
      <c r="D154" s="329"/>
      <c r="E154" s="154"/>
      <c r="F154" s="154"/>
      <c r="G154" s="154"/>
      <c r="H154" s="154"/>
      <c r="I154" s="154"/>
      <c r="J154" s="154"/>
      <c r="K154" s="155"/>
      <c r="L154" s="155"/>
      <c r="M154" s="155"/>
      <c r="N154" s="155"/>
      <c r="O154" s="155"/>
      <c r="P154" s="155"/>
      <c r="Q154" s="155"/>
      <c r="R154" s="155"/>
      <c r="S154" s="154"/>
      <c r="T154" s="154"/>
      <c r="U154" s="154"/>
      <c r="V154" s="154"/>
      <c r="W154" s="154"/>
      <c r="X154" s="154"/>
      <c r="Y154" s="154"/>
      <c r="Z154" s="154"/>
      <c r="AA154" s="154"/>
      <c r="AB154" s="154"/>
      <c r="AC154" s="154"/>
    </row>
    <row r="155" s="55" customFormat="true" ht="26.1" hidden="false" customHeight="true" outlineLevel="0" collapsed="false">
      <c r="A155" s="327"/>
      <c r="B155" s="328"/>
      <c r="C155" s="329"/>
      <c r="D155" s="329"/>
      <c r="E155" s="154"/>
      <c r="F155" s="154"/>
      <c r="G155" s="154"/>
      <c r="H155" s="154"/>
      <c r="I155" s="154"/>
      <c r="J155" s="154"/>
      <c r="K155" s="155"/>
      <c r="L155" s="155"/>
      <c r="M155" s="155"/>
      <c r="N155" s="155"/>
      <c r="O155" s="155"/>
      <c r="P155" s="155"/>
      <c r="Q155" s="155"/>
      <c r="R155" s="155"/>
      <c r="S155" s="155"/>
      <c r="T155" s="155"/>
      <c r="U155" s="155"/>
      <c r="V155" s="155"/>
      <c r="W155" s="155"/>
      <c r="X155" s="155"/>
      <c r="Y155" s="155"/>
      <c r="Z155" s="155"/>
      <c r="AA155" s="155"/>
      <c r="AB155" s="155"/>
      <c r="AC155" s="155"/>
    </row>
    <row r="156" s="55" customFormat="true" ht="26.1" hidden="false" customHeight="true" outlineLevel="0" collapsed="false">
      <c r="A156" s="327"/>
      <c r="B156" s="328"/>
      <c r="C156" s="329"/>
      <c r="D156" s="329"/>
      <c r="E156" s="329"/>
      <c r="F156" s="329"/>
      <c r="G156" s="329"/>
      <c r="H156" s="329"/>
      <c r="I156" s="10"/>
      <c r="J156" s="10"/>
    </row>
    <row r="157" s="111" customFormat="true" ht="26.1" hidden="false" customHeight="true" outlineLevel="0" collapsed="false">
      <c r="A157" s="327"/>
      <c r="B157" s="327"/>
      <c r="C157" s="329"/>
      <c r="D157" s="329"/>
      <c r="E157" s="329"/>
      <c r="F157" s="329"/>
      <c r="G157" s="329"/>
      <c r="H157" s="329"/>
      <c r="I157" s="10"/>
      <c r="J157" s="10"/>
      <c r="K157" s="55"/>
      <c r="L157" s="55"/>
      <c r="M157" s="55"/>
      <c r="N157" s="55"/>
      <c r="O157" s="55"/>
      <c r="P157" s="55"/>
      <c r="Q157" s="55"/>
      <c r="R157" s="55"/>
    </row>
    <row r="158" s="55" customFormat="true" ht="26.1" hidden="false" customHeight="true" outlineLevel="0" collapsed="false">
      <c r="A158" s="327"/>
      <c r="B158" s="328"/>
      <c r="C158" s="329"/>
      <c r="D158" s="329"/>
      <c r="E158" s="329"/>
      <c r="F158" s="329"/>
      <c r="G158" s="329"/>
      <c r="H158" s="329"/>
      <c r="I158" s="10"/>
      <c r="J158" s="10"/>
      <c r="K158" s="10"/>
      <c r="L158" s="10"/>
      <c r="M158" s="10"/>
      <c r="N158" s="10"/>
      <c r="O158" s="10"/>
      <c r="P158" s="10"/>
      <c r="Q158" s="10"/>
      <c r="R158" s="10"/>
    </row>
    <row r="159" s="55" customFormat="true" ht="26.1" hidden="false" customHeight="true" outlineLevel="0" collapsed="false">
      <c r="A159" s="161"/>
      <c r="B159" s="162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</row>
    <row r="160" s="55" customFormat="true" ht="26.1" hidden="false" customHeight="true" outlineLevel="0" collapsed="false">
      <c r="A160" s="161"/>
      <c r="B160" s="162"/>
      <c r="C160" s="10"/>
      <c r="D160" s="10"/>
      <c r="E160" s="10"/>
      <c r="F160" s="10"/>
      <c r="G160" s="10"/>
      <c r="H160" s="10"/>
      <c r="I160" s="10"/>
      <c r="J160" s="10"/>
    </row>
    <row r="161" s="10" customFormat="true" ht="26.1" hidden="false" customHeight="true" outlineLevel="0" collapsed="false">
      <c r="A161" s="161"/>
      <c r="B161" s="162"/>
    </row>
    <row r="162" s="55" customFormat="true" ht="26.1" hidden="false" customHeight="true" outlineLevel="0" collapsed="false">
      <c r="A162" s="161"/>
      <c r="B162" s="161"/>
      <c r="C162" s="10"/>
      <c r="D162" s="10"/>
      <c r="E162" s="10"/>
      <c r="F162" s="10"/>
      <c r="G162" s="10"/>
      <c r="H162" s="10"/>
      <c r="I162" s="10"/>
      <c r="J162" s="10"/>
    </row>
    <row r="163" s="10" customFormat="true" ht="26.1" hidden="false" customHeight="true" outlineLevel="0" collapsed="false">
      <c r="A163" s="161"/>
      <c r="B163" s="161"/>
      <c r="K163" s="55"/>
      <c r="L163" s="55"/>
      <c r="M163" s="55"/>
      <c r="N163" s="55"/>
      <c r="O163" s="55"/>
      <c r="P163" s="55"/>
      <c r="Q163" s="55"/>
      <c r="R163" s="55"/>
    </row>
    <row r="164" s="10" customFormat="true" ht="31.5" hidden="false" customHeight="true" outlineLevel="0" collapsed="false">
      <c r="A164" s="161"/>
      <c r="B164" s="162"/>
    </row>
    <row r="165" s="10" customFormat="true" ht="26.1" hidden="false" customHeight="true" outlineLevel="0" collapsed="false">
      <c r="A165" s="183"/>
      <c r="B165" s="183"/>
    </row>
    <row r="166" s="55" customFormat="true" ht="26.1" hidden="false" customHeight="true" outlineLevel="0" collapsed="false">
      <c r="A166" s="183"/>
      <c r="B166" s="184"/>
      <c r="C166" s="10"/>
      <c r="D166" s="10"/>
      <c r="E166" s="10"/>
      <c r="F166" s="10"/>
      <c r="G166" s="10"/>
      <c r="H166" s="10"/>
      <c r="I166" s="10"/>
      <c r="J166" s="10"/>
    </row>
    <row r="167" s="10" customFormat="true" ht="26.1" hidden="false" customHeight="true" outlineLevel="0" collapsed="false">
      <c r="A167" s="170"/>
      <c r="B167" s="171"/>
      <c r="K167" s="55"/>
      <c r="L167" s="55"/>
      <c r="M167" s="55"/>
      <c r="N167" s="55"/>
      <c r="O167" s="55"/>
      <c r="P167" s="55"/>
      <c r="Q167" s="55"/>
      <c r="R167" s="55"/>
    </row>
    <row r="168" s="55" customFormat="true" ht="26.1" hidden="false" customHeight="true" outlineLevel="0" collapsed="false">
      <c r="A168" s="170"/>
      <c r="B168" s="170"/>
      <c r="C168" s="10"/>
      <c r="D168" s="10"/>
      <c r="E168" s="10"/>
      <c r="F168" s="10"/>
      <c r="G168" s="10"/>
      <c r="H168" s="10"/>
      <c r="I168" s="10"/>
      <c r="J168" s="10"/>
    </row>
    <row r="169" s="55" customFormat="true" ht="26.1" hidden="false" customHeight="true" outlineLevel="0" collapsed="false">
      <c r="A169" s="173"/>
      <c r="B169" s="173"/>
      <c r="C169" s="10"/>
      <c r="D169" s="10"/>
      <c r="E169" s="10"/>
      <c r="F169" s="10"/>
      <c r="G169" s="10"/>
      <c r="H169" s="10"/>
      <c r="I169" s="10"/>
      <c r="J169" s="10"/>
    </row>
    <row r="170" s="55" customFormat="true" ht="26.1" hidden="false" customHeight="true" outlineLevel="0" collapsed="false">
      <c r="A170" s="173"/>
      <c r="B170" s="174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</row>
    <row r="171" s="10" customFormat="true" ht="26.1" hidden="false" customHeight="true" outlineLevel="0" collapsed="false">
      <c r="A171" s="161"/>
      <c r="B171" s="162"/>
    </row>
    <row r="172" s="55" customFormat="true" ht="26.1" hidden="false" customHeight="true" outlineLevel="0" collapsed="false">
      <c r="A172" s="161"/>
      <c r="B172" s="162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</row>
    <row r="173" s="10" customFormat="true" ht="26.1" hidden="false" customHeight="true" outlineLevel="0" collapsed="false">
      <c r="A173" s="161"/>
      <c r="B173" s="162"/>
      <c r="K173" s="55"/>
      <c r="L173" s="55"/>
      <c r="M173" s="55"/>
      <c r="N173" s="55"/>
      <c r="O173" s="55"/>
      <c r="P173" s="55"/>
      <c r="Q173" s="55"/>
      <c r="R173" s="55"/>
    </row>
    <row r="174" s="55" customFormat="true" ht="31.5" hidden="false" customHeight="true" outlineLevel="0" collapsed="false">
      <c r="A174" s="161"/>
      <c r="B174" s="161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</row>
    <row r="175" s="55" customFormat="true" ht="26.1" hidden="false" customHeight="true" outlineLevel="0" collapsed="false">
      <c r="A175" s="161"/>
      <c r="B175" s="161"/>
      <c r="C175" s="10"/>
      <c r="D175" s="10"/>
      <c r="E175" s="10"/>
      <c r="F175" s="10"/>
      <c r="G175" s="10"/>
      <c r="H175" s="10"/>
      <c r="I175" s="10"/>
      <c r="J175" s="10"/>
    </row>
    <row r="176" s="10" customFormat="true" ht="26.1" hidden="false" customHeight="true" outlineLevel="0" collapsed="false">
      <c r="A176" s="161"/>
      <c r="B176" s="161"/>
      <c r="K176" s="55"/>
      <c r="L176" s="55"/>
      <c r="M176" s="55"/>
      <c r="N176" s="55"/>
      <c r="O176" s="55"/>
      <c r="P176" s="55"/>
      <c r="Q176" s="55"/>
      <c r="R176" s="55"/>
    </row>
    <row r="177" s="10" customFormat="true" ht="26.1" hidden="false" customHeight="true" outlineLevel="0" collapsed="false">
      <c r="A177" s="161"/>
      <c r="B177" s="162"/>
      <c r="K177" s="55"/>
      <c r="L177" s="55"/>
      <c r="M177" s="55"/>
      <c r="N177" s="55"/>
      <c r="O177" s="55"/>
      <c r="P177" s="55"/>
      <c r="Q177" s="55"/>
      <c r="R177" s="55"/>
    </row>
    <row r="178" s="10" customFormat="true" ht="26.1" hidden="false" customHeight="true" outlineLevel="0" collapsed="false">
      <c r="A178" s="161"/>
      <c r="B178" s="161"/>
    </row>
    <row r="179" s="55" customFormat="true" ht="26.1" hidden="false" customHeight="true" outlineLevel="0" collapsed="false">
      <c r="A179" s="161"/>
      <c r="B179" s="162"/>
      <c r="C179" s="10"/>
      <c r="D179" s="10"/>
      <c r="E179" s="10"/>
      <c r="F179" s="10"/>
      <c r="G179" s="10"/>
      <c r="H179" s="10"/>
      <c r="I179" s="10"/>
      <c r="J179" s="10"/>
    </row>
    <row r="180" s="10" customFormat="true" ht="26.1" hidden="false" customHeight="true" outlineLevel="0" collapsed="false">
      <c r="A180" s="152"/>
      <c r="B180" s="153"/>
    </row>
    <row r="181" s="55" customFormat="true" ht="26.1" hidden="false" customHeight="true" outlineLevel="0" collapsed="false">
      <c r="A181" s="152"/>
      <c r="B181" s="153"/>
      <c r="C181" s="10"/>
      <c r="D181" s="10"/>
      <c r="E181" s="10"/>
      <c r="F181" s="10"/>
      <c r="G181" s="10"/>
      <c r="H181" s="10"/>
      <c r="I181" s="10"/>
      <c r="J181" s="10"/>
    </row>
    <row r="182" s="55" customFormat="true" ht="26.1" hidden="false" customHeight="true" outlineLevel="0" collapsed="false">
      <c r="A182" s="152"/>
      <c r="B182" s="152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</row>
    <row r="183" s="10" customFormat="true" ht="26.1" hidden="false" customHeight="true" outlineLevel="0" collapsed="false">
      <c r="A183" s="152"/>
      <c r="B183" s="153"/>
      <c r="K183" s="55"/>
      <c r="L183" s="55"/>
      <c r="M183" s="55"/>
      <c r="N183" s="55"/>
      <c r="O183" s="55"/>
      <c r="P183" s="55"/>
      <c r="Q183" s="55"/>
      <c r="R183" s="55"/>
    </row>
    <row r="184" s="55" customFormat="true" ht="26.1" hidden="false" customHeight="true" outlineLevel="0" collapsed="false">
      <c r="A184" s="152"/>
      <c r="B184" s="152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</row>
    <row r="185" s="55" customFormat="true" ht="26.1" hidden="false" customHeight="true" outlineLevel="0" collapsed="false">
      <c r="A185" s="152"/>
      <c r="B185" s="153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</row>
    <row r="186" s="10" customFormat="true" ht="26.1" hidden="false" customHeight="true" outlineLevel="0" collapsed="false">
      <c r="A186" s="152"/>
      <c r="B186" s="152"/>
    </row>
    <row r="187" s="55" customFormat="true" ht="26.1" hidden="false" customHeight="true" outlineLevel="0" collapsed="false">
      <c r="A187" s="152"/>
      <c r="B187" s="153"/>
      <c r="C187" s="10"/>
      <c r="D187" s="10"/>
      <c r="E187" s="10"/>
      <c r="F187" s="10"/>
      <c r="G187" s="10"/>
      <c r="H187" s="10"/>
      <c r="I187" s="10"/>
      <c r="J187" s="10"/>
    </row>
    <row r="188" s="55" customFormat="true" ht="26.1" hidden="false" customHeight="true" outlineLevel="0" collapsed="false">
      <c r="A188" s="152"/>
      <c r="B188" s="152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</row>
    <row r="189" s="10" customFormat="true" ht="26.1" hidden="false" customHeight="true" outlineLevel="0" collapsed="false">
      <c r="A189" s="152"/>
      <c r="B189" s="152"/>
      <c r="K189" s="55"/>
      <c r="L189" s="55"/>
      <c r="M189" s="55"/>
      <c r="N189" s="55"/>
      <c r="O189" s="55"/>
      <c r="P189" s="55"/>
      <c r="Q189" s="55"/>
      <c r="R189" s="55"/>
    </row>
    <row r="190" s="55" customFormat="true" ht="26.1" hidden="false" customHeight="true" outlineLevel="0" collapsed="false">
      <c r="A190" s="152"/>
      <c r="B190" s="152"/>
      <c r="C190" s="10"/>
      <c r="D190" s="10"/>
      <c r="E190" s="10"/>
      <c r="F190" s="10"/>
      <c r="G190" s="10"/>
      <c r="H190" s="10"/>
      <c r="I190" s="10"/>
      <c r="J190" s="10"/>
    </row>
    <row r="191" s="55" customFormat="true" ht="26.1" hidden="false" customHeight="true" outlineLevel="0" collapsed="false">
      <c r="A191" s="152"/>
      <c r="B191" s="153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</row>
    <row r="192" s="10" customFormat="true" ht="26.1" hidden="false" customHeight="true" outlineLevel="0" collapsed="false">
      <c r="A192" s="152"/>
      <c r="B192" s="152"/>
      <c r="K192" s="55"/>
      <c r="L192" s="55"/>
      <c r="M192" s="55"/>
      <c r="N192" s="55"/>
      <c r="O192" s="55"/>
      <c r="P192" s="55"/>
      <c r="Q192" s="55"/>
      <c r="R192" s="55"/>
    </row>
    <row r="193" s="55" customFormat="true" ht="26.1" hidden="false" customHeight="true" outlineLevel="0" collapsed="false">
      <c r="A193" s="152"/>
      <c r="B193" s="153"/>
      <c r="C193" s="10"/>
      <c r="D193" s="10"/>
      <c r="E193" s="10"/>
      <c r="F193" s="10"/>
      <c r="G193" s="10"/>
      <c r="H193" s="10"/>
      <c r="I193" s="10"/>
      <c r="J193" s="10"/>
    </row>
    <row r="194" s="55" customFormat="true" ht="26.1" hidden="false" customHeight="true" outlineLevel="0" collapsed="false">
      <c r="A194" s="152"/>
      <c r="B194" s="153"/>
      <c r="C194" s="10"/>
      <c r="D194" s="10"/>
      <c r="E194" s="10"/>
      <c r="F194" s="10"/>
      <c r="G194" s="10"/>
      <c r="H194" s="10"/>
      <c r="I194" s="111"/>
      <c r="J194" s="111"/>
      <c r="K194" s="73"/>
      <c r="L194" s="73"/>
      <c r="M194" s="73"/>
      <c r="N194" s="73"/>
      <c r="O194" s="73"/>
      <c r="P194" s="73"/>
      <c r="Q194" s="73"/>
      <c r="R194" s="73"/>
    </row>
    <row r="195" s="55" customFormat="true" ht="33.75" hidden="false" customHeight="true" outlineLevel="0" collapsed="false">
      <c r="A195" s="152"/>
      <c r="B195" s="152"/>
      <c r="C195" s="10"/>
      <c r="D195" s="10"/>
      <c r="E195" s="10"/>
      <c r="F195" s="10"/>
      <c r="G195" s="10"/>
      <c r="H195" s="10"/>
      <c r="I195" s="10"/>
      <c r="J195" s="10"/>
    </row>
    <row r="196" s="55" customFormat="true" ht="33.75" hidden="false" customHeight="true" outlineLevel="0" collapsed="false">
      <c r="A196" s="152"/>
      <c r="B196" s="153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</row>
    <row r="197" s="10" customFormat="true" ht="26.1" hidden="false" customHeight="true" outlineLevel="0" collapsed="false">
      <c r="A197" s="152"/>
      <c r="B197" s="153"/>
      <c r="K197" s="55"/>
      <c r="L197" s="55"/>
      <c r="M197" s="55"/>
      <c r="N197" s="55"/>
      <c r="O197" s="55"/>
      <c r="P197" s="55"/>
      <c r="Q197" s="55"/>
      <c r="R197" s="55"/>
    </row>
    <row r="198" s="55" customFormat="true" ht="26.1" hidden="false" customHeight="true" outlineLevel="0" collapsed="false">
      <c r="A198" s="158"/>
      <c r="B198" s="159"/>
      <c r="C198" s="111"/>
      <c r="D198" s="111"/>
      <c r="E198" s="111"/>
      <c r="F198" s="111"/>
      <c r="G198" s="111"/>
      <c r="H198" s="111"/>
      <c r="I198" s="10"/>
      <c r="J198" s="10"/>
      <c r="K198" s="10"/>
      <c r="L198" s="10"/>
      <c r="M198" s="10"/>
      <c r="N198" s="10"/>
      <c r="O198" s="10"/>
      <c r="P198" s="10"/>
      <c r="Q198" s="10"/>
      <c r="R198" s="10"/>
    </row>
    <row r="199" s="160" customFormat="true" ht="26.1" hidden="false" customHeight="true" outlineLevel="0" collapsed="false">
      <c r="A199" s="152"/>
      <c r="B199" s="153"/>
      <c r="C199" s="10"/>
      <c r="D199" s="10"/>
      <c r="E199" s="10"/>
      <c r="F199" s="10"/>
      <c r="G199" s="10"/>
      <c r="H199" s="10"/>
      <c r="I199" s="10"/>
      <c r="J199" s="10"/>
      <c r="K199" s="55"/>
      <c r="L199" s="55"/>
      <c r="M199" s="55"/>
      <c r="N199" s="55"/>
      <c r="O199" s="55"/>
      <c r="P199" s="55"/>
      <c r="Q199" s="55"/>
      <c r="R199" s="55"/>
    </row>
    <row r="200" s="55" customFormat="true" ht="33.75" hidden="false" customHeight="true" outlineLevel="0" collapsed="false">
      <c r="A200" s="152"/>
      <c r="B200" s="152"/>
      <c r="C200" s="10"/>
      <c r="D200" s="10"/>
      <c r="E200" s="10"/>
      <c r="F200" s="10"/>
      <c r="G200" s="10"/>
      <c r="H200" s="10"/>
      <c r="I200" s="10"/>
      <c r="J200" s="10"/>
    </row>
    <row r="201" s="10" customFormat="true" ht="29.25" hidden="false" customHeight="true" outlineLevel="0" collapsed="false">
      <c r="A201" s="152"/>
      <c r="B201" s="153"/>
    </row>
    <row r="202" s="55" customFormat="true" ht="43.5" hidden="false" customHeight="true" outlineLevel="0" collapsed="false">
      <c r="A202" s="152"/>
      <c r="B202" s="152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</row>
    <row r="203" s="10" customFormat="true" ht="26.1" hidden="false" customHeight="true" outlineLevel="0" collapsed="false">
      <c r="A203" s="152"/>
      <c r="B203" s="153"/>
    </row>
    <row r="204" s="10" customFormat="true" ht="26.1" hidden="false" customHeight="true" outlineLevel="0" collapsed="false">
      <c r="A204" s="161"/>
      <c r="B204" s="162"/>
    </row>
    <row r="205" s="10" customFormat="true" ht="26.1" hidden="false" customHeight="true" outlineLevel="0" collapsed="false">
      <c r="A205" s="163"/>
      <c r="B205" s="163"/>
    </row>
    <row r="206" s="10" customFormat="true" ht="26.1" hidden="false" customHeight="true" outlineLevel="0" collapsed="false">
      <c r="A206" s="163"/>
      <c r="B206" s="163"/>
    </row>
    <row r="207" s="10" customFormat="true" ht="26.1" hidden="false" customHeight="true" outlineLevel="0" collapsed="false">
      <c r="A207" s="163"/>
      <c r="B207" s="163"/>
      <c r="K207" s="55"/>
      <c r="L207" s="55"/>
      <c r="M207" s="55"/>
      <c r="N207" s="55"/>
      <c r="O207" s="55"/>
      <c r="P207" s="55"/>
      <c r="Q207" s="55"/>
      <c r="R207" s="55"/>
    </row>
    <row r="208" s="10" customFormat="true" ht="26.1" hidden="false" customHeight="true" outlineLevel="0" collapsed="false">
      <c r="A208" s="163"/>
      <c r="B208" s="163"/>
      <c r="K208" s="55"/>
      <c r="L208" s="55"/>
      <c r="M208" s="55"/>
      <c r="N208" s="55"/>
      <c r="O208" s="55"/>
      <c r="P208" s="55"/>
      <c r="Q208" s="55"/>
      <c r="R208" s="55"/>
    </row>
    <row r="209" s="55" customFormat="true" ht="26.1" hidden="false" customHeight="true" outlineLevel="0" collapsed="false">
      <c r="A209" s="163"/>
      <c r="B209" s="163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</row>
    <row r="210" s="55" customFormat="true" ht="26.1" hidden="false" customHeight="true" outlineLevel="0" collapsed="false">
      <c r="A210" s="163"/>
      <c r="B210" s="163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</row>
    <row r="211" s="55" customFormat="true" ht="26.1" hidden="false" customHeight="true" outlineLevel="0" collapsed="false">
      <c r="A211" s="163"/>
      <c r="B211" s="164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</row>
    <row r="212" s="58" customFormat="true" ht="26.1" hidden="false" customHeight="true" outlineLevel="0" collapsed="false">
      <c r="A212" s="163"/>
      <c r="B212" s="164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</row>
    <row r="213" s="55" customFormat="true" ht="26.1" hidden="false" customHeight="true" outlineLevel="0" collapsed="false">
      <c r="A213" s="163"/>
      <c r="B213" s="163"/>
      <c r="C213" s="10"/>
      <c r="D213" s="10"/>
      <c r="E213" s="10"/>
      <c r="F213" s="10"/>
      <c r="G213" s="10"/>
      <c r="H213" s="10"/>
      <c r="I213" s="10"/>
      <c r="J213" s="10"/>
    </row>
    <row r="214" s="10" customFormat="true" ht="26.1" hidden="false" customHeight="true" outlineLevel="0" collapsed="false">
      <c r="A214" s="163"/>
      <c r="B214" s="163"/>
      <c r="K214" s="165" t="e">
        <f aca="false">#REF!</f>
        <v>#REF!</v>
      </c>
      <c r="L214" s="55"/>
      <c r="M214" s="55"/>
      <c r="N214" s="55"/>
      <c r="O214" s="55"/>
      <c r="P214" s="55"/>
      <c r="Q214" s="55"/>
      <c r="R214" s="55"/>
    </row>
    <row r="215" s="55" customFormat="true" ht="26.1" hidden="false" customHeight="true" outlineLevel="0" collapsed="false">
      <c r="A215" s="163"/>
      <c r="B215" s="163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</row>
    <row r="216" s="55" customFormat="true" ht="26.1" hidden="false" customHeight="true" outlineLevel="0" collapsed="false">
      <c r="A216" s="163"/>
      <c r="B216" s="163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</row>
    <row r="217" s="10" customFormat="true" ht="26.1" hidden="false" customHeight="true" outlineLevel="0" collapsed="false">
      <c r="A217" s="163"/>
      <c r="B217" s="164"/>
      <c r="K217" s="55"/>
      <c r="L217" s="55"/>
      <c r="M217" s="55"/>
      <c r="N217" s="55"/>
      <c r="O217" s="55"/>
      <c r="P217" s="55"/>
      <c r="Q217" s="55"/>
      <c r="R217" s="55"/>
    </row>
    <row r="218" s="55" customFormat="true" ht="26.1" hidden="false" customHeight="true" outlineLevel="0" collapsed="false">
      <c r="A218" s="163"/>
      <c r="B218" s="164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</row>
    <row r="219" s="55" customFormat="true" ht="26.1" hidden="false" customHeight="true" outlineLevel="0" collapsed="false">
      <c r="A219" s="163"/>
      <c r="B219" s="163"/>
      <c r="C219" s="10"/>
      <c r="D219" s="10"/>
      <c r="E219" s="10"/>
      <c r="F219" s="10"/>
      <c r="G219" s="10"/>
      <c r="H219" s="10"/>
      <c r="I219" s="10"/>
      <c r="J219" s="10"/>
    </row>
    <row r="220" s="55" customFormat="true" ht="26.1" hidden="false" customHeight="true" outlineLevel="0" collapsed="false">
      <c r="A220" s="163"/>
      <c r="B220" s="163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</row>
    <row r="221" s="55" customFormat="true" ht="26.1" hidden="false" customHeight="true" outlineLevel="0" collapsed="false">
      <c r="A221" s="163"/>
      <c r="B221" s="164"/>
      <c r="C221" s="10"/>
      <c r="D221" s="10"/>
      <c r="E221" s="10"/>
      <c r="F221" s="10"/>
      <c r="G221" s="10"/>
      <c r="H221" s="10"/>
      <c r="I221" s="10"/>
      <c r="J221" s="10"/>
    </row>
    <row r="222" s="55" customFormat="true" ht="26.1" hidden="false" customHeight="true" outlineLevel="0" collapsed="false">
      <c r="A222" s="163"/>
      <c r="B222" s="163"/>
      <c r="C222" s="10"/>
      <c r="D222" s="10"/>
      <c r="E222" s="10"/>
      <c r="F222" s="10"/>
      <c r="G222" s="10"/>
      <c r="H222" s="10"/>
      <c r="I222" s="10"/>
      <c r="J222" s="10"/>
    </row>
    <row r="223" s="10" customFormat="true" ht="26.1" hidden="false" customHeight="true" outlineLevel="0" collapsed="false">
      <c r="A223" s="163"/>
      <c r="B223" s="164"/>
      <c r="K223" s="55"/>
      <c r="L223" s="55"/>
      <c r="M223" s="55"/>
      <c r="N223" s="55"/>
      <c r="O223" s="55"/>
      <c r="P223" s="55"/>
      <c r="Q223" s="55"/>
      <c r="R223" s="55"/>
    </row>
    <row r="224" s="10" customFormat="true" ht="29.25" hidden="false" customHeight="true" outlineLevel="0" collapsed="false">
      <c r="A224" s="163"/>
      <c r="B224" s="163"/>
      <c r="K224" s="55"/>
      <c r="L224" s="55"/>
      <c r="M224" s="55"/>
      <c r="N224" s="55"/>
      <c r="O224" s="55"/>
      <c r="P224" s="55"/>
      <c r="Q224" s="55"/>
      <c r="R224" s="55"/>
    </row>
    <row r="225" s="55" customFormat="true" ht="26.1" hidden="false" customHeight="true" outlineLevel="0" collapsed="false">
      <c r="A225" s="163"/>
      <c r="B225" s="164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</row>
    <row r="226" s="10" customFormat="true" ht="26.1" hidden="false" customHeight="true" outlineLevel="0" collapsed="false">
      <c r="A226" s="163"/>
      <c r="B226" s="164"/>
      <c r="K226" s="55"/>
      <c r="L226" s="55"/>
      <c r="M226" s="55"/>
      <c r="N226" s="55"/>
      <c r="O226" s="55"/>
      <c r="P226" s="55"/>
      <c r="Q226" s="55"/>
      <c r="R226" s="55"/>
    </row>
    <row r="227" s="55" customFormat="true" ht="26.1" hidden="false" customHeight="true" outlineLevel="0" collapsed="false">
      <c r="A227" s="163"/>
      <c r="B227" s="164"/>
      <c r="C227" s="10"/>
      <c r="D227" s="10"/>
      <c r="E227" s="10"/>
      <c r="F227" s="10"/>
      <c r="G227" s="10"/>
      <c r="H227" s="10"/>
      <c r="I227" s="10"/>
      <c r="J227" s="10"/>
    </row>
    <row r="228" s="55" customFormat="true" ht="26.1" hidden="false" customHeight="true" outlineLevel="0" collapsed="false">
      <c r="A228" s="163"/>
      <c r="B228" s="164"/>
      <c r="C228" s="10"/>
      <c r="D228" s="10"/>
      <c r="E228" s="10"/>
      <c r="F228" s="10"/>
      <c r="G228" s="10"/>
      <c r="H228" s="10"/>
      <c r="I228" s="10"/>
      <c r="J228" s="10"/>
    </row>
    <row r="229" s="10" customFormat="true" ht="26.1" hidden="false" customHeight="true" outlineLevel="0" collapsed="false">
      <c r="A229" s="166"/>
      <c r="B229" s="166"/>
      <c r="K229" s="55"/>
      <c r="L229" s="55"/>
      <c r="M229" s="55"/>
      <c r="N229" s="55"/>
      <c r="O229" s="55"/>
      <c r="P229" s="55"/>
      <c r="Q229" s="55"/>
      <c r="R229" s="55"/>
    </row>
    <row r="230" s="10" customFormat="true" ht="26.1" hidden="false" customHeight="true" outlineLevel="0" collapsed="false">
      <c r="A230" s="166"/>
      <c r="B230" s="167"/>
      <c r="K230" s="55"/>
      <c r="L230" s="55"/>
      <c r="M230" s="55"/>
      <c r="N230" s="55"/>
      <c r="O230" s="55"/>
      <c r="P230" s="55"/>
      <c r="Q230" s="55"/>
      <c r="R230" s="55"/>
    </row>
    <row r="231" s="55" customFormat="true" ht="26.1" hidden="false" customHeight="true" outlineLevel="0" collapsed="false">
      <c r="A231" s="168"/>
      <c r="B231" s="169"/>
      <c r="C231" s="10"/>
      <c r="D231" s="10"/>
      <c r="E231" s="10"/>
      <c r="F231" s="10"/>
      <c r="G231" s="10"/>
      <c r="H231" s="10"/>
      <c r="I231" s="10"/>
      <c r="J231" s="10"/>
      <c r="K231" s="160"/>
      <c r="L231" s="160"/>
      <c r="M231" s="160"/>
      <c r="N231" s="160"/>
      <c r="O231" s="160"/>
      <c r="P231" s="160"/>
      <c r="Q231" s="160"/>
      <c r="R231" s="160"/>
    </row>
    <row r="232" s="55" customFormat="true" ht="30.75" hidden="false" customHeight="true" outlineLevel="0" collapsed="false">
      <c r="A232" s="168"/>
      <c r="B232" s="169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</row>
    <row r="233" s="55" customFormat="true" ht="26.1" hidden="false" customHeight="true" outlineLevel="0" collapsed="false">
      <c r="A233" s="168"/>
      <c r="B233" s="169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</row>
    <row r="234" s="10" customFormat="true" ht="26.1" hidden="false" customHeight="true" outlineLevel="0" collapsed="false">
      <c r="A234" s="170"/>
      <c r="B234" s="171"/>
      <c r="K234" s="55"/>
      <c r="L234" s="55"/>
      <c r="M234" s="55"/>
      <c r="N234" s="55"/>
      <c r="O234" s="55"/>
      <c r="P234" s="55"/>
      <c r="Q234" s="55"/>
      <c r="R234" s="55"/>
    </row>
    <row r="235" s="55" customFormat="true" ht="26.1" hidden="false" customHeight="true" outlineLevel="0" collapsed="false">
      <c r="A235" s="172"/>
      <c r="B235" s="172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</row>
    <row r="236" s="10" customFormat="true" ht="26.1" hidden="false" customHeight="true" outlineLevel="0" collapsed="false">
      <c r="A236" s="170"/>
      <c r="B236" s="170"/>
      <c r="K236" s="55"/>
      <c r="L236" s="55"/>
      <c r="M236" s="55"/>
      <c r="N236" s="55"/>
      <c r="O236" s="55"/>
      <c r="P236" s="55"/>
      <c r="Q236" s="55"/>
      <c r="R236" s="55"/>
    </row>
    <row r="237" s="55" customFormat="true" ht="26.1" hidden="false" customHeight="true" outlineLevel="0" collapsed="false">
      <c r="A237" s="170"/>
      <c r="B237" s="17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</row>
    <row r="238" s="10" customFormat="true" ht="26.1" hidden="false" customHeight="true" outlineLevel="0" collapsed="false">
      <c r="A238" s="173"/>
      <c r="B238" s="174"/>
      <c r="K238" s="55"/>
      <c r="L238" s="55"/>
      <c r="M238" s="55"/>
      <c r="N238" s="55"/>
      <c r="O238" s="55"/>
      <c r="P238" s="55"/>
      <c r="Q238" s="55"/>
      <c r="R238" s="55"/>
    </row>
    <row r="239" s="10" customFormat="true" ht="26.1" hidden="false" customHeight="true" outlineLevel="0" collapsed="false">
      <c r="A239" s="173"/>
      <c r="B239" s="173"/>
    </row>
    <row r="240" s="10" customFormat="true" ht="26.1" hidden="false" customHeight="true" outlineLevel="0" collapsed="false">
      <c r="A240" s="161"/>
      <c r="B240" s="162"/>
      <c r="K240" s="55"/>
      <c r="L240" s="55"/>
      <c r="M240" s="55"/>
      <c r="N240" s="55"/>
      <c r="O240" s="55"/>
      <c r="P240" s="55"/>
      <c r="Q240" s="55"/>
      <c r="R240" s="55"/>
    </row>
    <row r="241" s="55" customFormat="true" ht="26.1" hidden="false" customHeight="true" outlineLevel="0" collapsed="false">
      <c r="A241" s="152"/>
      <c r="B241" s="152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</row>
    <row r="242" s="10" customFormat="true" ht="26.1" hidden="false" customHeight="true" outlineLevel="0" collapsed="false">
      <c r="A242" s="152"/>
      <c r="B242" s="153"/>
      <c r="K242" s="55"/>
      <c r="L242" s="55"/>
      <c r="M242" s="55"/>
      <c r="N242" s="55"/>
      <c r="O242" s="55"/>
      <c r="P242" s="55"/>
      <c r="Q242" s="55"/>
      <c r="R242" s="55"/>
    </row>
    <row r="243" s="55" customFormat="true" ht="26.1" hidden="false" customHeight="true" outlineLevel="0" collapsed="false">
      <c r="A243" s="152"/>
      <c r="B243" s="152"/>
      <c r="C243" s="10"/>
      <c r="D243" s="10"/>
      <c r="E243" s="10"/>
      <c r="F243" s="10"/>
      <c r="G243" s="10"/>
      <c r="H243" s="10"/>
      <c r="I243" s="10"/>
      <c r="J243" s="10"/>
    </row>
    <row r="244" s="55" customFormat="true" ht="40.5" hidden="false" customHeight="true" outlineLevel="0" collapsed="false">
      <c r="A244" s="152"/>
      <c r="B244" s="153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</row>
    <row r="245" s="10" customFormat="true" ht="40.5" hidden="false" customHeight="true" outlineLevel="0" collapsed="false">
      <c r="A245" s="152"/>
      <c r="B245" s="152"/>
    </row>
    <row r="246" s="55" customFormat="true" ht="26.1" hidden="false" customHeight="true" outlineLevel="0" collapsed="false">
      <c r="A246" s="152"/>
      <c r="B246" s="153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</row>
    <row r="247" s="55" customFormat="true" ht="26.1" hidden="false" customHeight="true" outlineLevel="0" collapsed="false">
      <c r="A247" s="152"/>
      <c r="B247" s="153"/>
      <c r="C247" s="10"/>
      <c r="D247" s="10"/>
      <c r="E247" s="10"/>
      <c r="F247" s="10"/>
      <c r="G247" s="10"/>
      <c r="H247" s="10"/>
      <c r="I247" s="10"/>
      <c r="J247" s="10"/>
    </row>
    <row r="248" s="55" customFormat="true" ht="26.1" hidden="false" customHeight="true" outlineLevel="0" collapsed="false">
      <c r="A248" s="152"/>
      <c r="B248" s="152"/>
      <c r="C248" s="10"/>
      <c r="D248" s="10"/>
      <c r="E248" s="10"/>
      <c r="F248" s="10"/>
      <c r="G248" s="10"/>
      <c r="H248" s="10"/>
      <c r="I248" s="10"/>
      <c r="J248" s="10"/>
    </row>
    <row r="249" s="10" customFormat="true" ht="26.1" hidden="false" customHeight="true" outlineLevel="0" collapsed="false">
      <c r="A249" s="152"/>
      <c r="B249" s="152"/>
      <c r="K249" s="55"/>
      <c r="L249" s="55"/>
      <c r="M249" s="55"/>
      <c r="N249" s="55"/>
      <c r="O249" s="55"/>
      <c r="P249" s="55"/>
      <c r="Q249" s="55"/>
      <c r="R249" s="55"/>
    </row>
    <row r="250" s="10" customFormat="true" ht="33.75" hidden="false" customHeight="true" outlineLevel="0" collapsed="false">
      <c r="A250" s="152"/>
      <c r="B250" s="152"/>
    </row>
    <row r="251" s="10" customFormat="true" ht="33.75" hidden="false" customHeight="true" outlineLevel="0" collapsed="false">
      <c r="A251" s="152"/>
      <c r="B251" s="153"/>
      <c r="K251" s="55"/>
      <c r="L251" s="55"/>
      <c r="M251" s="55"/>
      <c r="N251" s="55"/>
      <c r="O251" s="55"/>
      <c r="P251" s="55"/>
      <c r="Q251" s="55"/>
      <c r="R251" s="55"/>
    </row>
    <row r="252" s="55" customFormat="true" ht="33.75" hidden="false" customHeight="true" outlineLevel="0" collapsed="false">
      <c r="A252" s="152"/>
      <c r="B252" s="153"/>
      <c r="C252" s="10"/>
      <c r="D252" s="10"/>
      <c r="E252" s="10"/>
      <c r="F252" s="10"/>
      <c r="G252" s="10"/>
      <c r="H252" s="10"/>
      <c r="I252" s="10"/>
      <c r="J252" s="10"/>
    </row>
    <row r="253" s="55" customFormat="true" ht="26.1" hidden="false" customHeight="true" outlineLevel="0" collapsed="false">
      <c r="A253" s="152"/>
      <c r="B253" s="153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</row>
    <row r="254" s="55" customFormat="true" ht="26.1" hidden="false" customHeight="true" outlineLevel="0" collapsed="false">
      <c r="A254" s="152"/>
      <c r="B254" s="152"/>
      <c r="C254" s="10"/>
      <c r="D254" s="10"/>
      <c r="E254" s="10"/>
      <c r="F254" s="10"/>
      <c r="G254" s="10"/>
      <c r="H254" s="10"/>
      <c r="I254" s="10"/>
      <c r="J254" s="10"/>
    </row>
    <row r="255" s="55" customFormat="true" ht="26.1" hidden="false" customHeight="true" outlineLevel="0" collapsed="false">
      <c r="A255" s="152"/>
      <c r="B255" s="153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</row>
    <row r="256" s="55" customFormat="true" ht="26.1" hidden="false" customHeight="true" outlineLevel="0" collapsed="false">
      <c r="A256" s="152"/>
      <c r="B256" s="153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</row>
    <row r="257" s="55" customFormat="true" ht="26.1" hidden="false" customHeight="true" outlineLevel="0" collapsed="false">
      <c r="A257" s="152"/>
      <c r="B257" s="152"/>
      <c r="C257" s="10"/>
      <c r="D257" s="10"/>
      <c r="E257" s="10"/>
      <c r="F257" s="10"/>
      <c r="G257" s="10"/>
      <c r="H257" s="10"/>
      <c r="I257" s="10"/>
      <c r="J257" s="10"/>
    </row>
    <row r="258" s="55" customFormat="true" ht="26.1" hidden="false" customHeight="true" outlineLevel="0" collapsed="false">
      <c r="A258" s="152"/>
      <c r="B258" s="153"/>
      <c r="C258" s="10"/>
      <c r="D258" s="10"/>
      <c r="E258" s="10"/>
      <c r="F258" s="10"/>
      <c r="G258" s="10"/>
      <c r="H258" s="10"/>
      <c r="I258" s="10"/>
      <c r="J258" s="10"/>
    </row>
    <row r="259" s="55" customFormat="true" ht="26.1" hidden="false" customHeight="true" outlineLevel="0" collapsed="false">
      <c r="A259" s="152"/>
      <c r="B259" s="152"/>
      <c r="C259" s="10"/>
      <c r="D259" s="10"/>
      <c r="E259" s="10"/>
      <c r="F259" s="10"/>
      <c r="G259" s="10"/>
      <c r="H259" s="10"/>
      <c r="I259" s="10"/>
      <c r="J259" s="10"/>
    </row>
    <row r="260" s="10" customFormat="true" ht="26.1" hidden="false" customHeight="true" outlineLevel="0" collapsed="false">
      <c r="A260" s="152"/>
      <c r="B260" s="152"/>
    </row>
    <row r="261" s="10" customFormat="true" ht="28.5" hidden="false" customHeight="true" outlineLevel="0" collapsed="false">
      <c r="A261" s="152"/>
      <c r="B261" s="153"/>
      <c r="K261" s="55"/>
      <c r="L261" s="55"/>
      <c r="M261" s="55"/>
      <c r="N261" s="55"/>
      <c r="O261" s="55"/>
      <c r="P261" s="55"/>
      <c r="Q261" s="55"/>
      <c r="R261" s="55"/>
    </row>
    <row r="262" s="10" customFormat="true" ht="32.25" hidden="false" customHeight="true" outlineLevel="0" collapsed="false">
      <c r="A262" s="152"/>
      <c r="B262" s="153"/>
      <c r="K262" s="55"/>
      <c r="L262" s="55"/>
      <c r="M262" s="55"/>
      <c r="N262" s="55"/>
      <c r="O262" s="55"/>
      <c r="P262" s="55"/>
      <c r="Q262" s="55"/>
      <c r="R262" s="55"/>
    </row>
    <row r="263" s="55" customFormat="true" ht="26.1" hidden="false" customHeight="true" outlineLevel="0" collapsed="false">
      <c r="A263" s="152"/>
      <c r="B263" s="153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</row>
    <row r="264" s="55" customFormat="true" ht="26.1" hidden="false" customHeight="true" outlineLevel="0" collapsed="false">
      <c r="A264" s="152"/>
      <c r="B264" s="152"/>
      <c r="C264" s="10"/>
      <c r="D264" s="10"/>
      <c r="E264" s="10"/>
      <c r="F264" s="10"/>
      <c r="G264" s="10"/>
      <c r="H264" s="10"/>
      <c r="I264" s="10"/>
      <c r="J264" s="10"/>
    </row>
    <row r="265" s="10" customFormat="true" ht="26.1" hidden="false" customHeight="true" outlineLevel="0" collapsed="false">
      <c r="A265" s="152"/>
      <c r="B265" s="153"/>
      <c r="K265" s="55"/>
      <c r="L265" s="55"/>
      <c r="M265" s="55"/>
      <c r="N265" s="55"/>
      <c r="O265" s="55"/>
      <c r="P265" s="55"/>
      <c r="Q265" s="55"/>
      <c r="R265" s="55"/>
    </row>
    <row r="266" s="55" customFormat="true" ht="26.1" hidden="false" customHeight="true" outlineLevel="0" collapsed="false">
      <c r="A266" s="152"/>
      <c r="B266" s="153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</row>
    <row r="267" s="10" customFormat="true" ht="26.1" hidden="false" customHeight="true" outlineLevel="0" collapsed="false">
      <c r="A267" s="152"/>
      <c r="B267" s="152"/>
      <c r="K267" s="55"/>
      <c r="L267" s="55"/>
      <c r="M267" s="55"/>
      <c r="N267" s="55"/>
      <c r="O267" s="55"/>
      <c r="P267" s="55"/>
      <c r="Q267" s="55"/>
      <c r="R267" s="55"/>
    </row>
    <row r="268" s="10" customFormat="true" ht="26.1" hidden="false" customHeight="true" outlineLevel="0" collapsed="false">
      <c r="A268" s="161"/>
      <c r="B268" s="162"/>
    </row>
    <row r="269" s="10" customFormat="true" ht="26.1" hidden="false" customHeight="true" outlineLevel="0" collapsed="false">
      <c r="A269" s="152"/>
      <c r="B269" s="153"/>
      <c r="K269" s="55"/>
      <c r="L269" s="55"/>
      <c r="M269" s="55"/>
      <c r="N269" s="55"/>
      <c r="O269" s="55"/>
      <c r="P269" s="55"/>
      <c r="Q269" s="55"/>
      <c r="R269" s="55"/>
    </row>
    <row r="270" s="55" customFormat="true" ht="26.1" hidden="false" customHeight="true" outlineLevel="0" collapsed="false">
      <c r="A270" s="152"/>
      <c r="B270" s="152"/>
      <c r="C270" s="10"/>
      <c r="D270" s="10"/>
      <c r="E270" s="10"/>
      <c r="F270" s="10"/>
      <c r="G270" s="10"/>
      <c r="H270" s="10"/>
      <c r="I270" s="10"/>
      <c r="J270" s="10"/>
    </row>
    <row r="271" s="55" customFormat="true" ht="26.1" hidden="false" customHeight="true" outlineLevel="0" collapsed="false">
      <c r="A271" s="152"/>
      <c r="B271" s="153"/>
      <c r="C271" s="10"/>
      <c r="D271" s="10"/>
      <c r="E271" s="10"/>
      <c r="F271" s="10"/>
      <c r="G271" s="10"/>
      <c r="H271" s="10"/>
      <c r="I271" s="10"/>
      <c r="J271" s="10"/>
    </row>
    <row r="272" s="10" customFormat="true" ht="26.1" hidden="false" customHeight="true" outlineLevel="0" collapsed="false">
      <c r="A272" s="152"/>
      <c r="B272" s="152"/>
      <c r="K272" s="55"/>
      <c r="L272" s="55"/>
      <c r="M272" s="55"/>
      <c r="N272" s="55"/>
      <c r="O272" s="55"/>
      <c r="P272" s="55"/>
      <c r="Q272" s="55"/>
      <c r="R272" s="55"/>
    </row>
    <row r="273" s="55" customFormat="true" ht="26.1" hidden="false" customHeight="true" outlineLevel="0" collapsed="false">
      <c r="A273" s="152"/>
      <c r="B273" s="153"/>
      <c r="C273" s="10"/>
      <c r="D273" s="10"/>
      <c r="E273" s="10"/>
      <c r="F273" s="10"/>
      <c r="G273" s="10"/>
      <c r="H273" s="10"/>
      <c r="I273" s="10"/>
      <c r="J273" s="10"/>
    </row>
    <row r="274" s="55" customFormat="true" ht="26.1" hidden="false" customHeight="true" outlineLevel="0" collapsed="false">
      <c r="A274" s="152"/>
      <c r="B274" s="153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</row>
    <row r="275" s="58" customFormat="true" ht="31.5" hidden="false" customHeight="true" outlineLevel="0" collapsed="false">
      <c r="A275" s="152"/>
      <c r="B275" s="153"/>
      <c r="C275" s="10"/>
      <c r="D275" s="10"/>
      <c r="E275" s="10"/>
      <c r="F275" s="10"/>
      <c r="G275" s="10"/>
      <c r="H275" s="10"/>
      <c r="I275" s="10"/>
      <c r="J275" s="10"/>
      <c r="K275" s="55"/>
      <c r="L275" s="55"/>
      <c r="M275" s="55"/>
      <c r="N275" s="55"/>
      <c r="O275" s="55"/>
      <c r="P275" s="55"/>
      <c r="Q275" s="55"/>
      <c r="R275" s="55"/>
    </row>
    <row r="276" s="55" customFormat="true" ht="26.1" hidden="false" customHeight="true" outlineLevel="0" collapsed="false">
      <c r="A276" s="152"/>
      <c r="B276" s="153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</row>
    <row r="277" s="10" customFormat="true" ht="26.1" hidden="false" customHeight="true" outlineLevel="0" collapsed="false">
      <c r="A277" s="152"/>
      <c r="B277" s="153"/>
      <c r="K277" s="55"/>
      <c r="L277" s="55"/>
      <c r="M277" s="55"/>
      <c r="N277" s="55"/>
      <c r="O277" s="55"/>
      <c r="P277" s="55"/>
      <c r="Q277" s="55"/>
      <c r="R277" s="55"/>
    </row>
    <row r="278" s="55" customFormat="true" ht="26.1" hidden="false" customHeight="true" outlineLevel="0" collapsed="false">
      <c r="A278" s="152"/>
      <c r="B278" s="152"/>
      <c r="C278" s="10"/>
      <c r="D278" s="10"/>
      <c r="E278" s="10"/>
      <c r="F278" s="10"/>
      <c r="G278" s="10"/>
      <c r="H278" s="10"/>
      <c r="I278" s="10"/>
      <c r="J278" s="10"/>
    </row>
    <row r="279" s="10" customFormat="true" ht="26.1" hidden="false" customHeight="true" outlineLevel="0" collapsed="false">
      <c r="A279" s="152"/>
      <c r="B279" s="153"/>
    </row>
    <row r="280" s="55" customFormat="true" ht="42.75" hidden="false" customHeight="true" outlineLevel="0" collapsed="false">
      <c r="A280" s="152"/>
      <c r="B280" s="152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</row>
    <row r="281" s="55" customFormat="true" ht="43.5" hidden="false" customHeight="true" outlineLevel="0" collapsed="false">
      <c r="A281" s="152"/>
      <c r="B281" s="153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</row>
    <row r="282" s="10" customFormat="true" ht="26.1" hidden="false" customHeight="true" outlineLevel="0" collapsed="false">
      <c r="A282" s="152"/>
      <c r="B282" s="153"/>
    </row>
    <row r="283" s="10" customFormat="true" ht="26.1" hidden="false" customHeight="true" outlineLevel="0" collapsed="false">
      <c r="A283" s="152"/>
      <c r="B283" s="152"/>
    </row>
    <row r="284" s="10" customFormat="true" ht="26.1" hidden="false" customHeight="true" outlineLevel="0" collapsed="false">
      <c r="A284" s="152"/>
      <c r="B284" s="152"/>
    </row>
    <row r="285" s="160" customFormat="true" ht="26.1" hidden="false" customHeight="true" outlineLevel="0" collapsed="false">
      <c r="A285" s="152"/>
      <c r="B285" s="152"/>
      <c r="C285" s="10"/>
      <c r="D285" s="10"/>
      <c r="E285" s="10"/>
      <c r="F285" s="10"/>
      <c r="G285" s="10"/>
      <c r="H285" s="10"/>
      <c r="I285" s="10"/>
      <c r="J285" s="10"/>
      <c r="K285" s="55"/>
      <c r="L285" s="55"/>
      <c r="M285" s="55"/>
      <c r="N285" s="55"/>
      <c r="O285" s="55"/>
      <c r="P285" s="55"/>
      <c r="Q285" s="55"/>
      <c r="R285" s="55"/>
    </row>
    <row r="286" s="160" customFormat="true" ht="26.1" hidden="false" customHeight="true" outlineLevel="0" collapsed="false">
      <c r="A286" s="152"/>
      <c r="B286" s="152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</row>
    <row r="287" s="10" customFormat="true" ht="26.1" hidden="false" customHeight="true" outlineLevel="0" collapsed="false">
      <c r="A287" s="152"/>
      <c r="B287" s="152"/>
    </row>
    <row r="288" s="55" customFormat="true" ht="26.1" hidden="false" customHeight="true" outlineLevel="0" collapsed="false">
      <c r="A288" s="152"/>
      <c r="B288" s="152"/>
      <c r="C288" s="10"/>
      <c r="D288" s="10"/>
      <c r="E288" s="10"/>
      <c r="F288" s="10"/>
      <c r="G288" s="10"/>
      <c r="H288" s="10"/>
      <c r="I288" s="10"/>
      <c r="J288" s="10"/>
    </row>
    <row r="289" s="55" customFormat="true" ht="26.1" hidden="false" customHeight="true" outlineLevel="0" collapsed="false">
      <c r="A289" s="152"/>
      <c r="B289" s="153"/>
      <c r="C289" s="10"/>
      <c r="D289" s="10"/>
      <c r="E289" s="10"/>
      <c r="F289" s="10"/>
      <c r="G289" s="10"/>
      <c r="H289" s="10"/>
      <c r="I289" s="10"/>
      <c r="J289" s="10"/>
    </row>
    <row r="290" s="55" customFormat="true" ht="26.1" hidden="false" customHeight="true" outlineLevel="0" collapsed="false">
      <c r="A290" s="152"/>
      <c r="B290" s="152"/>
      <c r="C290" s="10"/>
      <c r="D290" s="10"/>
      <c r="E290" s="10"/>
      <c r="F290" s="10"/>
      <c r="G290" s="10"/>
      <c r="H290" s="10"/>
      <c r="I290" s="10"/>
      <c r="J290" s="10"/>
    </row>
    <row r="291" s="55" customFormat="true" ht="26.1" hidden="false" customHeight="true" outlineLevel="0" collapsed="false">
      <c r="A291" s="152"/>
      <c r="B291" s="152"/>
      <c r="C291" s="10"/>
      <c r="D291" s="10"/>
      <c r="E291" s="10"/>
      <c r="F291" s="10"/>
      <c r="G291" s="10"/>
      <c r="H291" s="10"/>
      <c r="I291" s="10"/>
      <c r="J291" s="10"/>
    </row>
    <row r="292" s="55" customFormat="true" ht="26.1" hidden="false" customHeight="true" outlineLevel="0" collapsed="false">
      <c r="A292" s="152"/>
      <c r="B292" s="153"/>
      <c r="C292" s="10"/>
      <c r="D292" s="10"/>
      <c r="E292" s="10"/>
      <c r="F292" s="10"/>
      <c r="G292" s="10"/>
      <c r="H292" s="10"/>
      <c r="I292" s="10"/>
      <c r="J292" s="10"/>
    </row>
    <row r="293" s="55" customFormat="true" ht="26.1" hidden="false" customHeight="true" outlineLevel="0" collapsed="false">
      <c r="A293" s="152"/>
      <c r="B293" s="153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</row>
    <row r="294" s="55" customFormat="true" ht="26.1" hidden="false" customHeight="true" outlineLevel="0" collapsed="false">
      <c r="A294" s="152"/>
      <c r="B294" s="153"/>
      <c r="C294" s="10"/>
      <c r="D294" s="10"/>
      <c r="E294" s="10"/>
      <c r="F294" s="10"/>
      <c r="G294" s="10"/>
      <c r="H294" s="10"/>
      <c r="I294" s="10"/>
      <c r="J294" s="10"/>
      <c r="K294" s="165" t="e">
        <f aca="false">#REF!</f>
        <v>#REF!</v>
      </c>
    </row>
    <row r="295" s="10" customFormat="true" ht="26.1" hidden="false" customHeight="true" outlineLevel="0" collapsed="false">
      <c r="A295" s="152"/>
      <c r="B295" s="153"/>
      <c r="K295" s="55"/>
      <c r="L295" s="55"/>
      <c r="M295" s="55"/>
      <c r="N295" s="55"/>
      <c r="O295" s="55"/>
      <c r="P295" s="55"/>
      <c r="Q295" s="55"/>
      <c r="R295" s="55"/>
    </row>
    <row r="296" s="55" customFormat="true" ht="26.1" hidden="false" customHeight="true" outlineLevel="0" collapsed="false">
      <c r="A296" s="152"/>
      <c r="B296" s="153"/>
      <c r="C296" s="10"/>
      <c r="D296" s="10"/>
      <c r="E296" s="10"/>
      <c r="F296" s="10"/>
      <c r="G296" s="10"/>
      <c r="H296" s="10"/>
      <c r="I296" s="10"/>
      <c r="J296" s="10"/>
      <c r="K296" s="111"/>
      <c r="L296" s="111"/>
      <c r="M296" s="111"/>
      <c r="N296" s="111"/>
      <c r="O296" s="111"/>
      <c r="P296" s="111"/>
      <c r="Q296" s="111"/>
      <c r="R296" s="111"/>
    </row>
    <row r="297" s="55" customFormat="true" ht="26.1" hidden="false" customHeight="true" outlineLevel="0" collapsed="false">
      <c r="A297" s="152"/>
      <c r="B297" s="152"/>
      <c r="C297" s="10"/>
      <c r="D297" s="10"/>
      <c r="E297" s="10"/>
      <c r="F297" s="10"/>
      <c r="G297" s="10"/>
      <c r="H297" s="10"/>
      <c r="I297" s="10"/>
      <c r="J297" s="10"/>
    </row>
    <row r="298" s="55" customFormat="true" ht="26.1" hidden="false" customHeight="true" outlineLevel="0" collapsed="false">
      <c r="A298" s="152"/>
      <c r="B298" s="153"/>
      <c r="C298" s="10"/>
      <c r="D298" s="10"/>
      <c r="E298" s="10"/>
      <c r="F298" s="10"/>
      <c r="G298" s="10"/>
      <c r="H298" s="10"/>
      <c r="I298" s="10"/>
      <c r="J298" s="10"/>
    </row>
    <row r="299" s="10" customFormat="true" ht="26.1" hidden="false" customHeight="true" outlineLevel="0" collapsed="false">
      <c r="A299" s="152"/>
      <c r="B299" s="153"/>
      <c r="K299" s="55"/>
      <c r="L299" s="55"/>
      <c r="M299" s="55"/>
      <c r="N299" s="55"/>
      <c r="O299" s="55"/>
      <c r="P299" s="55"/>
      <c r="Q299" s="55"/>
      <c r="R299" s="55"/>
    </row>
    <row r="300" s="55" customFormat="true" ht="26.1" hidden="false" customHeight="true" outlineLevel="0" collapsed="false">
      <c r="A300" s="158"/>
      <c r="B300" s="158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</row>
    <row r="301" s="55" customFormat="true" ht="26.1" hidden="false" customHeight="true" outlineLevel="0" collapsed="false">
      <c r="A301" s="152"/>
      <c r="B301" s="153"/>
      <c r="C301" s="10"/>
      <c r="D301" s="10"/>
      <c r="E301" s="10"/>
      <c r="F301" s="10"/>
      <c r="G301" s="10"/>
      <c r="H301" s="10"/>
      <c r="I301" s="10"/>
      <c r="J301" s="10"/>
    </row>
    <row r="302" s="55" customFormat="true" ht="26.1" hidden="false" customHeight="true" outlineLevel="0" collapsed="false">
      <c r="A302" s="152"/>
      <c r="B302" s="153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</row>
    <row r="303" s="58" customFormat="true" ht="26.1" hidden="false" customHeight="true" outlineLevel="0" collapsed="false">
      <c r="A303" s="152"/>
      <c r="B303" s="153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</row>
    <row r="304" s="55" customFormat="true" ht="26.1" hidden="false" customHeight="true" outlineLevel="0" collapsed="false">
      <c r="A304" s="152"/>
      <c r="B304" s="152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</row>
    <row r="305" s="10" customFormat="true" ht="26.1" hidden="false" customHeight="true" outlineLevel="0" collapsed="false">
      <c r="A305" s="152"/>
      <c r="B305" s="153"/>
      <c r="K305" s="55"/>
      <c r="L305" s="55"/>
      <c r="M305" s="55"/>
      <c r="N305" s="55"/>
      <c r="O305" s="55"/>
      <c r="P305" s="55"/>
      <c r="Q305" s="55"/>
      <c r="R305" s="55"/>
    </row>
    <row r="306" s="10" customFormat="true" ht="26.1" hidden="false" customHeight="true" outlineLevel="0" collapsed="false">
      <c r="A306" s="152"/>
      <c r="B306" s="152"/>
    </row>
    <row r="307" s="55" customFormat="true" ht="26.1" hidden="false" customHeight="true" outlineLevel="0" collapsed="false">
      <c r="A307" s="152"/>
      <c r="B307" s="152"/>
      <c r="C307" s="10"/>
      <c r="D307" s="10"/>
      <c r="E307" s="10"/>
      <c r="F307" s="10"/>
      <c r="G307" s="10"/>
      <c r="H307" s="10"/>
      <c r="I307" s="10"/>
      <c r="J307" s="10"/>
    </row>
    <row r="308" s="10" customFormat="true" ht="45.75" hidden="false" customHeight="true" outlineLevel="0" collapsed="false">
      <c r="A308" s="175"/>
      <c r="B308" s="175"/>
      <c r="K308" s="55"/>
      <c r="L308" s="55"/>
      <c r="M308" s="55"/>
      <c r="N308" s="55"/>
      <c r="O308" s="55"/>
      <c r="P308" s="55"/>
      <c r="Q308" s="55"/>
      <c r="R308" s="55"/>
    </row>
    <row r="309" s="55" customFormat="true" ht="26.1" hidden="false" customHeight="true" outlineLevel="0" collapsed="false">
      <c r="A309" s="175"/>
      <c r="B309" s="176"/>
      <c r="C309" s="10"/>
      <c r="D309" s="10"/>
      <c r="E309" s="10"/>
      <c r="F309" s="10"/>
      <c r="G309" s="10"/>
      <c r="H309" s="10"/>
      <c r="I309" s="10"/>
      <c r="J309" s="10"/>
    </row>
    <row r="310" s="10" customFormat="true" ht="26.1" hidden="false" customHeight="true" outlineLevel="0" collapsed="false">
      <c r="A310" s="175"/>
      <c r="B310" s="175"/>
    </row>
    <row r="311" s="55" customFormat="true" ht="26.1" hidden="false" customHeight="true" outlineLevel="0" collapsed="false">
      <c r="A311" s="175"/>
      <c r="B311" s="176"/>
      <c r="C311" s="10"/>
      <c r="D311" s="10"/>
      <c r="E311" s="10"/>
      <c r="F311" s="10"/>
      <c r="G311" s="10"/>
      <c r="H311" s="10"/>
      <c r="I311" s="10"/>
      <c r="J311" s="10"/>
    </row>
    <row r="312" s="10" customFormat="true" ht="31.5" hidden="false" customHeight="true" outlineLevel="0" collapsed="false">
      <c r="A312" s="175"/>
      <c r="B312" s="176"/>
    </row>
    <row r="313" s="55" customFormat="true" ht="39.75" hidden="false" customHeight="true" outlineLevel="0" collapsed="false">
      <c r="A313" s="175"/>
      <c r="B313" s="176"/>
      <c r="C313" s="10"/>
      <c r="D313" s="10"/>
      <c r="E313" s="10"/>
      <c r="F313" s="10"/>
      <c r="G313" s="10"/>
      <c r="H313" s="10"/>
      <c r="I313" s="10"/>
      <c r="J313" s="10"/>
    </row>
    <row r="314" s="55" customFormat="true" ht="34.5" hidden="false" customHeight="true" outlineLevel="0" collapsed="false">
      <c r="A314" s="175"/>
      <c r="B314" s="175"/>
      <c r="C314" s="10"/>
      <c r="D314" s="10"/>
      <c r="E314" s="10"/>
      <c r="F314" s="10"/>
      <c r="G314" s="10"/>
      <c r="H314" s="10"/>
      <c r="I314" s="10"/>
      <c r="J314" s="10"/>
    </row>
    <row r="315" s="55" customFormat="true" ht="26.1" hidden="false" customHeight="true" outlineLevel="0" collapsed="false">
      <c r="A315" s="175"/>
      <c r="B315" s="176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</row>
    <row r="316" s="10" customFormat="true" ht="26.1" hidden="false" customHeight="true" outlineLevel="0" collapsed="false">
      <c r="A316" s="175"/>
      <c r="B316" s="175"/>
    </row>
    <row r="317" s="55" customFormat="true" ht="26.1" hidden="false" customHeight="true" outlineLevel="0" collapsed="false">
      <c r="A317" s="175"/>
      <c r="B317" s="176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</row>
    <row r="318" s="55" customFormat="true" ht="26.1" hidden="false" customHeight="true" outlineLevel="0" collapsed="false">
      <c r="A318" s="175"/>
      <c r="B318" s="176"/>
      <c r="C318" s="10"/>
      <c r="D318" s="10"/>
      <c r="E318" s="10"/>
      <c r="F318" s="10"/>
      <c r="G318" s="10"/>
      <c r="H318" s="10"/>
      <c r="I318" s="10"/>
      <c r="J318" s="10"/>
    </row>
    <row r="319" s="10" customFormat="true" ht="26.1" hidden="false" customHeight="true" outlineLevel="0" collapsed="false">
      <c r="A319" s="175"/>
      <c r="B319" s="175"/>
    </row>
    <row r="320" s="55" customFormat="true" ht="26.1" hidden="false" customHeight="true" outlineLevel="0" collapsed="false">
      <c r="A320" s="175"/>
      <c r="B320" s="175"/>
      <c r="C320" s="10"/>
      <c r="D320" s="10"/>
      <c r="E320" s="10"/>
      <c r="F320" s="10"/>
      <c r="G320" s="10"/>
      <c r="H320" s="10"/>
      <c r="I320" s="10"/>
      <c r="J320" s="10"/>
    </row>
    <row r="321" s="55" customFormat="true" ht="26.1" hidden="false" customHeight="true" outlineLevel="0" collapsed="false">
      <c r="A321" s="175"/>
      <c r="B321" s="175"/>
      <c r="C321" s="10"/>
      <c r="D321" s="10"/>
      <c r="E321" s="10"/>
      <c r="F321" s="10"/>
      <c r="G321" s="10"/>
      <c r="H321" s="10"/>
      <c r="I321" s="10"/>
      <c r="J321" s="10"/>
    </row>
    <row r="322" s="10" customFormat="true" ht="26.1" hidden="false" customHeight="true" outlineLevel="0" collapsed="false">
      <c r="A322" s="175"/>
      <c r="B322" s="176"/>
    </row>
    <row r="323" s="10" customFormat="true" ht="26.1" hidden="false" customHeight="true" outlineLevel="0" collapsed="false">
      <c r="A323" s="175"/>
      <c r="B323" s="175"/>
      <c r="K323" s="55"/>
      <c r="L323" s="55"/>
      <c r="M323" s="55"/>
      <c r="N323" s="55"/>
      <c r="O323" s="55"/>
      <c r="P323" s="55"/>
      <c r="Q323" s="55"/>
      <c r="R323" s="55"/>
    </row>
    <row r="324" s="10" customFormat="true" ht="26.1" hidden="false" customHeight="true" outlineLevel="0" collapsed="false">
      <c r="A324" s="177"/>
      <c r="B324" s="178"/>
      <c r="K324" s="55"/>
      <c r="L324" s="55"/>
      <c r="M324" s="55"/>
      <c r="N324" s="55"/>
      <c r="O324" s="55"/>
      <c r="P324" s="55"/>
      <c r="Q324" s="55"/>
      <c r="R324" s="55"/>
    </row>
    <row r="325" s="55" customFormat="true" ht="26.1" hidden="false" customHeight="true" outlineLevel="0" collapsed="false">
      <c r="A325" s="179"/>
      <c r="B325" s="18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</row>
    <row r="326" s="160" customFormat="true" ht="26.1" hidden="false" customHeight="true" outlineLevel="0" collapsed="false">
      <c r="A326" s="179"/>
      <c r="B326" s="179"/>
      <c r="C326" s="10"/>
      <c r="D326" s="10"/>
      <c r="E326" s="10"/>
      <c r="F326" s="10"/>
      <c r="G326" s="10"/>
      <c r="H326" s="10"/>
      <c r="I326" s="10"/>
      <c r="J326" s="10"/>
      <c r="K326" s="55"/>
      <c r="L326" s="55"/>
      <c r="M326" s="55"/>
      <c r="N326" s="55"/>
      <c r="O326" s="55"/>
      <c r="P326" s="55"/>
      <c r="Q326" s="55"/>
      <c r="R326" s="55"/>
    </row>
    <row r="327" s="55" customFormat="true" ht="26.1" hidden="false" customHeight="true" outlineLevel="0" collapsed="false">
      <c r="A327" s="175"/>
      <c r="B327" s="176"/>
      <c r="C327" s="10"/>
      <c r="D327" s="10"/>
      <c r="E327" s="10"/>
      <c r="F327" s="10"/>
      <c r="G327" s="10"/>
      <c r="H327" s="10"/>
      <c r="I327" s="10"/>
      <c r="J327" s="10"/>
    </row>
    <row r="328" s="55" customFormat="true" ht="26.1" hidden="false" customHeight="true" outlineLevel="0" collapsed="false">
      <c r="A328" s="175"/>
      <c r="B328" s="176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</row>
    <row r="329" s="10" customFormat="true" ht="26.1" hidden="false" customHeight="true" outlineLevel="0" collapsed="false">
      <c r="A329" s="175"/>
      <c r="B329" s="175"/>
      <c r="K329" s="55"/>
      <c r="L329" s="55"/>
      <c r="M329" s="55"/>
      <c r="N329" s="55"/>
      <c r="O329" s="55"/>
      <c r="P329" s="55"/>
      <c r="Q329" s="55"/>
      <c r="R329" s="55"/>
    </row>
    <row r="330" s="55" customFormat="true" ht="26.1" hidden="false" customHeight="true" outlineLevel="0" collapsed="false">
      <c r="A330" s="181"/>
      <c r="B330" s="182"/>
      <c r="C330" s="10"/>
      <c r="D330" s="10"/>
      <c r="E330" s="10"/>
      <c r="F330" s="10"/>
      <c r="G330" s="10"/>
      <c r="H330" s="10"/>
      <c r="I330" s="10"/>
      <c r="J330" s="10"/>
    </row>
    <row r="331" s="55" customFormat="true" ht="26.1" hidden="false" customHeight="true" outlineLevel="0" collapsed="false">
      <c r="A331" s="170"/>
      <c r="B331" s="171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</row>
    <row r="332" s="10" customFormat="true" ht="26.1" hidden="false" customHeight="true" outlineLevel="0" collapsed="false">
      <c r="A332" s="170"/>
      <c r="B332" s="170"/>
      <c r="K332" s="55"/>
      <c r="L332" s="55"/>
      <c r="M332" s="55"/>
      <c r="N332" s="55"/>
      <c r="O332" s="55"/>
      <c r="P332" s="55"/>
      <c r="Q332" s="55"/>
      <c r="R332" s="55"/>
    </row>
    <row r="333" s="55" customFormat="true" ht="44.25" hidden="false" customHeight="true" outlineLevel="0" collapsed="false">
      <c r="A333" s="183"/>
      <c r="B333" s="184"/>
      <c r="C333" s="10"/>
      <c r="D333" s="10"/>
      <c r="E333" s="10"/>
      <c r="F333" s="10"/>
      <c r="G333" s="10"/>
      <c r="H333" s="10"/>
      <c r="I333" s="10"/>
      <c r="J333" s="10"/>
    </row>
    <row r="334" s="10" customFormat="true" ht="44.25" hidden="false" customHeight="true" outlineLevel="0" collapsed="false">
      <c r="A334" s="173"/>
      <c r="B334" s="174"/>
      <c r="K334" s="55"/>
      <c r="L334" s="55"/>
      <c r="M334" s="55"/>
      <c r="N334" s="55"/>
      <c r="O334" s="55"/>
      <c r="P334" s="55"/>
      <c r="Q334" s="55"/>
      <c r="R334" s="55"/>
    </row>
    <row r="335" s="10" customFormat="true" ht="26.1" hidden="false" customHeight="true" outlineLevel="0" collapsed="false">
      <c r="A335" s="173"/>
      <c r="B335" s="173"/>
      <c r="K335" s="55"/>
      <c r="L335" s="55"/>
      <c r="M335" s="55"/>
      <c r="N335" s="55"/>
      <c r="O335" s="55"/>
      <c r="P335" s="55"/>
      <c r="Q335" s="55"/>
      <c r="R335" s="55"/>
    </row>
    <row r="336" s="55" customFormat="true" ht="29.25" hidden="false" customHeight="true" outlineLevel="0" collapsed="false">
      <c r="A336" s="161"/>
      <c r="B336" s="162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</row>
    <row r="337" s="55" customFormat="true" ht="26.1" hidden="false" customHeight="true" outlineLevel="0" collapsed="false">
      <c r="A337" s="152"/>
      <c r="B337" s="153"/>
      <c r="C337" s="10"/>
      <c r="D337" s="10"/>
      <c r="E337" s="10"/>
      <c r="F337" s="10"/>
      <c r="G337" s="10"/>
      <c r="H337" s="10"/>
      <c r="I337" s="10"/>
      <c r="J337" s="10"/>
    </row>
    <row r="338" s="55" customFormat="true" ht="33.75" hidden="false" customHeight="true" outlineLevel="0" collapsed="false">
      <c r="A338" s="152"/>
      <c r="B338" s="153"/>
      <c r="C338" s="10"/>
      <c r="D338" s="10"/>
      <c r="E338" s="10"/>
      <c r="F338" s="10"/>
      <c r="G338" s="10"/>
      <c r="H338" s="10"/>
      <c r="I338" s="10"/>
      <c r="J338" s="10"/>
      <c r="K338" s="160"/>
      <c r="L338" s="160"/>
      <c r="M338" s="160"/>
      <c r="N338" s="160"/>
      <c r="O338" s="160"/>
      <c r="P338" s="160"/>
      <c r="Q338" s="160"/>
      <c r="R338" s="160"/>
    </row>
    <row r="339" s="55" customFormat="true" ht="26.1" hidden="false" customHeight="true" outlineLevel="0" collapsed="false">
      <c r="A339" s="152"/>
      <c r="B339" s="153"/>
      <c r="C339" s="10"/>
      <c r="D339" s="10"/>
      <c r="E339" s="10"/>
      <c r="F339" s="10"/>
      <c r="G339" s="10"/>
      <c r="H339" s="10"/>
      <c r="I339" s="10"/>
      <c r="J339" s="10"/>
    </row>
    <row r="340" s="10" customFormat="true" ht="26.1" hidden="false" customHeight="true" outlineLevel="0" collapsed="false">
      <c r="A340" s="152"/>
      <c r="B340" s="152"/>
    </row>
    <row r="341" s="55" customFormat="true" ht="26.1" hidden="false" customHeight="true" outlineLevel="0" collapsed="false">
      <c r="A341" s="152"/>
      <c r="B341" s="153"/>
      <c r="C341" s="10"/>
      <c r="D341" s="10"/>
      <c r="E341" s="10"/>
      <c r="F341" s="10"/>
      <c r="G341" s="10"/>
      <c r="H341" s="10"/>
      <c r="I341" s="10"/>
      <c r="J341" s="10"/>
    </row>
    <row r="342" s="160" customFormat="true" ht="26.1" hidden="false" customHeight="true" outlineLevel="0" collapsed="false">
      <c r="A342" s="161"/>
      <c r="B342" s="161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</row>
    <row r="343" s="55" customFormat="true" ht="41.25" hidden="false" customHeight="true" outlineLevel="0" collapsed="false">
      <c r="A343" s="152"/>
      <c r="B343" s="153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</row>
    <row r="344" s="10" customFormat="true" ht="36.75" hidden="false" customHeight="true" outlineLevel="0" collapsed="false">
      <c r="A344" s="152"/>
      <c r="B344" s="152"/>
    </row>
    <row r="345" s="55" customFormat="true" ht="44.25" hidden="false" customHeight="true" outlineLevel="0" collapsed="false">
      <c r="A345" s="152"/>
      <c r="B345" s="153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</row>
    <row r="346" s="10" customFormat="true" ht="26.1" hidden="false" customHeight="true" outlineLevel="0" collapsed="false">
      <c r="A346" s="152"/>
      <c r="B346" s="152"/>
    </row>
    <row r="347" s="10" customFormat="true" ht="26.1" hidden="false" customHeight="true" outlineLevel="0" collapsed="false">
      <c r="A347" s="152"/>
      <c r="B347" s="152"/>
    </row>
    <row r="348" s="10" customFormat="true" ht="26.1" hidden="false" customHeight="true" outlineLevel="0" collapsed="false">
      <c r="A348" s="152"/>
      <c r="B348" s="152"/>
      <c r="K348" s="55"/>
      <c r="L348" s="55"/>
      <c r="M348" s="55"/>
      <c r="N348" s="55"/>
      <c r="O348" s="55"/>
      <c r="P348" s="55"/>
      <c r="Q348" s="55"/>
      <c r="R348" s="55"/>
    </row>
    <row r="349" s="10" customFormat="true" ht="26.1" hidden="false" customHeight="true" outlineLevel="0" collapsed="false">
      <c r="A349" s="152"/>
      <c r="B349" s="152"/>
      <c r="K349" s="55"/>
      <c r="L349" s="55"/>
      <c r="M349" s="55"/>
      <c r="N349" s="55"/>
      <c r="O349" s="55"/>
      <c r="P349" s="55"/>
      <c r="Q349" s="55"/>
      <c r="R349" s="55"/>
    </row>
    <row r="350" s="10" customFormat="true" ht="26.1" hidden="false" customHeight="true" outlineLevel="0" collapsed="false">
      <c r="A350" s="152"/>
      <c r="B350" s="152"/>
      <c r="K350" s="55"/>
      <c r="L350" s="55"/>
      <c r="M350" s="55"/>
      <c r="N350" s="55"/>
      <c r="O350" s="55"/>
      <c r="P350" s="55"/>
      <c r="Q350" s="55"/>
      <c r="R350" s="55"/>
    </row>
    <row r="351" s="10" customFormat="true" ht="26.1" hidden="false" customHeight="true" outlineLevel="0" collapsed="false">
      <c r="A351" s="152"/>
      <c r="B351" s="152"/>
      <c r="K351" s="58"/>
      <c r="L351" s="58"/>
      <c r="M351" s="58"/>
      <c r="N351" s="58"/>
      <c r="O351" s="58"/>
      <c r="P351" s="58"/>
      <c r="Q351" s="58"/>
      <c r="R351" s="58"/>
    </row>
    <row r="352" s="55" customFormat="true" ht="26.1" hidden="false" customHeight="true" outlineLevel="0" collapsed="false">
      <c r="A352" s="152"/>
      <c r="B352" s="153"/>
      <c r="C352" s="10"/>
      <c r="D352" s="10"/>
      <c r="E352" s="10"/>
      <c r="F352" s="10"/>
      <c r="G352" s="10"/>
      <c r="H352" s="10"/>
      <c r="I352" s="10"/>
      <c r="J352" s="10"/>
    </row>
    <row r="353" s="55" customFormat="true" ht="26.1" hidden="false" customHeight="true" outlineLevel="0" collapsed="false">
      <c r="A353" s="152"/>
      <c r="B353" s="153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</row>
    <row r="354" s="10" customFormat="true" ht="26.1" hidden="false" customHeight="true" outlineLevel="0" collapsed="false">
      <c r="A354" s="161"/>
      <c r="B354" s="162"/>
      <c r="K354" s="55"/>
      <c r="L354" s="55"/>
      <c r="M354" s="55"/>
      <c r="N354" s="55"/>
      <c r="O354" s="55"/>
      <c r="P354" s="55"/>
      <c r="Q354" s="55"/>
      <c r="R354" s="55"/>
    </row>
    <row r="355" s="10" customFormat="true" ht="26.1" hidden="false" customHeight="true" outlineLevel="0" collapsed="false">
      <c r="A355" s="161"/>
      <c r="B355" s="162"/>
      <c r="K355" s="55"/>
      <c r="L355" s="55"/>
      <c r="M355" s="55"/>
      <c r="N355" s="55"/>
      <c r="O355" s="55"/>
      <c r="P355" s="55"/>
      <c r="Q355" s="55"/>
      <c r="R355" s="55"/>
    </row>
    <row r="356" s="10" customFormat="true" ht="26.1" hidden="false" customHeight="true" outlineLevel="0" collapsed="false">
      <c r="A356" s="161"/>
      <c r="B356" s="162"/>
    </row>
    <row r="357" s="10" customFormat="true" ht="26.1" hidden="false" customHeight="true" outlineLevel="0" collapsed="false">
      <c r="A357" s="161"/>
      <c r="B357" s="161"/>
      <c r="K357" s="55"/>
      <c r="L357" s="55"/>
      <c r="M357" s="55"/>
      <c r="N357" s="55"/>
      <c r="O357" s="55"/>
      <c r="P357" s="55"/>
      <c r="Q357" s="55"/>
      <c r="R357" s="55"/>
    </row>
    <row r="358" s="55" customFormat="true" ht="26.1" hidden="false" customHeight="true" outlineLevel="0" collapsed="false">
      <c r="A358" s="161"/>
      <c r="B358" s="162"/>
      <c r="C358" s="10"/>
      <c r="D358" s="10"/>
      <c r="E358" s="10"/>
      <c r="F358" s="10"/>
      <c r="G358" s="10"/>
      <c r="H358" s="10"/>
      <c r="I358" s="10"/>
      <c r="J358" s="10"/>
    </row>
    <row r="359" s="55" customFormat="true" ht="26.1" hidden="false" customHeight="true" outlineLevel="0" collapsed="false">
      <c r="A359" s="161"/>
      <c r="B359" s="162"/>
      <c r="C359" s="10"/>
      <c r="D359" s="10"/>
      <c r="E359" s="10"/>
      <c r="F359" s="10"/>
      <c r="G359" s="10"/>
      <c r="H359" s="10"/>
      <c r="I359" s="10"/>
      <c r="J359" s="10"/>
    </row>
    <row r="360" s="10" customFormat="true" ht="26.1" hidden="false" customHeight="true" outlineLevel="0" collapsed="false">
      <c r="A360" s="185"/>
      <c r="B360" s="185"/>
      <c r="K360" s="55"/>
      <c r="L360" s="55"/>
      <c r="M360" s="55"/>
      <c r="N360" s="55"/>
      <c r="O360" s="55"/>
      <c r="P360" s="55"/>
      <c r="Q360" s="55"/>
      <c r="R360" s="55"/>
    </row>
    <row r="361" s="10" customFormat="true" ht="26.1" hidden="false" customHeight="true" outlineLevel="0" collapsed="false">
      <c r="A361" s="185"/>
      <c r="B361" s="186"/>
      <c r="K361" s="55"/>
      <c r="L361" s="55"/>
      <c r="M361" s="55"/>
      <c r="N361" s="55"/>
      <c r="O361" s="55"/>
      <c r="P361" s="55"/>
      <c r="Q361" s="55"/>
      <c r="R361" s="55"/>
    </row>
    <row r="362" s="10" customFormat="true" ht="26.1" hidden="false" customHeight="true" outlineLevel="0" collapsed="false">
      <c r="A362" s="161"/>
      <c r="B362" s="162"/>
    </row>
    <row r="363" s="55" customFormat="true" ht="26.1" hidden="false" customHeight="true" outlineLevel="0" collapsed="false">
      <c r="A363" s="161"/>
      <c r="B363" s="162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</row>
    <row r="364" s="10" customFormat="true" ht="26.1" hidden="false" customHeight="true" outlineLevel="0" collapsed="false">
      <c r="A364" s="161"/>
      <c r="B364" s="162"/>
      <c r="K364" s="55"/>
      <c r="L364" s="55"/>
      <c r="M364" s="55"/>
      <c r="N364" s="55"/>
      <c r="O364" s="55"/>
      <c r="P364" s="55"/>
      <c r="Q364" s="55"/>
      <c r="R364" s="55"/>
    </row>
    <row r="365" s="10" customFormat="true" ht="26.1" hidden="false" customHeight="true" outlineLevel="0" collapsed="false">
      <c r="A365" s="161"/>
      <c r="B365" s="162"/>
    </row>
    <row r="366" s="55" customFormat="true" ht="26.1" hidden="false" customHeight="true" outlineLevel="0" collapsed="false">
      <c r="A366" s="161"/>
      <c r="B366" s="161"/>
      <c r="C366" s="10"/>
      <c r="D366" s="10"/>
      <c r="E366" s="10"/>
      <c r="F366" s="10"/>
      <c r="G366" s="10"/>
      <c r="H366" s="10"/>
      <c r="I366" s="10"/>
      <c r="J366" s="10"/>
    </row>
    <row r="367" s="55" customFormat="true" ht="26.1" hidden="false" customHeight="true" outlineLevel="0" collapsed="false">
      <c r="A367" s="161"/>
      <c r="B367" s="161"/>
      <c r="C367" s="10"/>
      <c r="D367" s="10"/>
      <c r="E367" s="10"/>
      <c r="F367" s="10"/>
      <c r="G367" s="10"/>
      <c r="H367" s="10"/>
      <c r="I367" s="10"/>
      <c r="J367" s="10"/>
      <c r="K367" s="165" t="e">
        <f aca="false">#REF!</f>
        <v>#REF!</v>
      </c>
    </row>
    <row r="368" s="10" customFormat="true" ht="26.1" hidden="false" customHeight="true" outlineLevel="0" collapsed="false">
      <c r="A368" s="161"/>
      <c r="B368" s="162"/>
    </row>
    <row r="369" s="55" customFormat="true" ht="26.1" hidden="false" customHeight="true" outlineLevel="0" collapsed="false">
      <c r="A369" s="161"/>
      <c r="B369" s="161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</row>
    <row r="370" s="55" customFormat="true" ht="26.1" hidden="false" customHeight="true" outlineLevel="0" collapsed="false">
      <c r="A370" s="161"/>
      <c r="B370" s="162"/>
      <c r="C370" s="10"/>
      <c r="D370" s="10"/>
      <c r="E370" s="10"/>
      <c r="F370" s="10"/>
      <c r="G370" s="10"/>
      <c r="H370" s="10"/>
      <c r="I370" s="10"/>
      <c r="J370" s="10"/>
    </row>
    <row r="371" s="10" customFormat="true" ht="26.1" hidden="false" customHeight="true" outlineLevel="0" collapsed="false">
      <c r="A371" s="161"/>
      <c r="B371" s="162"/>
      <c r="K371" s="55"/>
      <c r="L371" s="55"/>
      <c r="M371" s="55"/>
      <c r="N371" s="55"/>
      <c r="O371" s="55"/>
      <c r="P371" s="55"/>
      <c r="Q371" s="55"/>
      <c r="R371" s="55"/>
    </row>
    <row r="372" s="55" customFormat="true" ht="26.1" hidden="false" customHeight="true" outlineLevel="0" collapsed="false">
      <c r="A372" s="161"/>
      <c r="B372" s="161"/>
      <c r="C372" s="10"/>
      <c r="D372" s="10"/>
      <c r="E372" s="10"/>
      <c r="F372" s="10"/>
      <c r="G372" s="10"/>
      <c r="H372" s="10"/>
      <c r="I372" s="10"/>
      <c r="J372" s="10"/>
    </row>
    <row r="373" s="55" customFormat="true" ht="26.1" hidden="false" customHeight="true" outlineLevel="0" collapsed="false">
      <c r="A373" s="161"/>
      <c r="B373" s="161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</row>
    <row r="374" s="10" customFormat="true" ht="26.1" hidden="false" customHeight="true" outlineLevel="0" collapsed="false">
      <c r="A374" s="161"/>
      <c r="B374" s="162"/>
      <c r="K374" s="55"/>
      <c r="L374" s="55"/>
      <c r="M374" s="55"/>
      <c r="N374" s="55"/>
      <c r="O374" s="55"/>
      <c r="P374" s="55"/>
      <c r="Q374" s="55"/>
      <c r="R374" s="55"/>
    </row>
    <row r="375" s="10" customFormat="true" ht="30.75" hidden="false" customHeight="true" outlineLevel="0" collapsed="false">
      <c r="A375" s="161"/>
      <c r="B375" s="162"/>
    </row>
    <row r="376" s="10" customFormat="true" ht="26.1" hidden="false" customHeight="true" outlineLevel="0" collapsed="false">
      <c r="A376" s="161"/>
      <c r="B376" s="162"/>
      <c r="K376" s="55"/>
      <c r="L376" s="55"/>
      <c r="M376" s="55"/>
      <c r="N376" s="55"/>
      <c r="O376" s="55"/>
      <c r="P376" s="55"/>
      <c r="Q376" s="55"/>
      <c r="R376" s="55"/>
    </row>
    <row r="377" s="55" customFormat="true" ht="26.1" hidden="false" customHeight="true" outlineLevel="0" collapsed="false">
      <c r="A377" s="161"/>
      <c r="B377" s="161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</row>
    <row r="378" s="10" customFormat="true" ht="26.1" hidden="false" customHeight="true" outlineLevel="0" collapsed="false">
      <c r="A378" s="161"/>
      <c r="B378" s="162"/>
    </row>
    <row r="379" s="55" customFormat="true" ht="26.1" hidden="false" customHeight="true" outlineLevel="0" collapsed="false">
      <c r="A379" s="161"/>
      <c r="B379" s="161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</row>
    <row r="380" s="55" customFormat="true" ht="26.1" hidden="false" customHeight="true" outlineLevel="0" collapsed="false">
      <c r="A380" s="161"/>
      <c r="B380" s="162"/>
      <c r="C380" s="10"/>
      <c r="D380" s="10"/>
      <c r="E380" s="10"/>
      <c r="F380" s="10"/>
      <c r="G380" s="10"/>
      <c r="H380" s="10"/>
      <c r="I380" s="10"/>
      <c r="J380" s="10"/>
    </row>
    <row r="381" s="55" customFormat="true" ht="26.1" hidden="false" customHeight="true" outlineLevel="0" collapsed="false">
      <c r="A381" s="161"/>
      <c r="B381" s="161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</row>
    <row r="382" s="10" customFormat="true" ht="26.1" hidden="false" customHeight="true" outlineLevel="0" collapsed="false">
      <c r="A382" s="161"/>
      <c r="B382" s="161"/>
      <c r="K382" s="55"/>
      <c r="L382" s="55"/>
      <c r="M382" s="55"/>
      <c r="N382" s="55"/>
      <c r="O382" s="55"/>
      <c r="P382" s="55"/>
      <c r="Q382" s="55"/>
      <c r="R382" s="55"/>
    </row>
    <row r="383" s="55" customFormat="true" ht="26.1" hidden="false" customHeight="true" outlineLevel="0" collapsed="false">
      <c r="A383" s="161"/>
      <c r="B383" s="161"/>
      <c r="C383" s="10"/>
      <c r="D383" s="10"/>
      <c r="E383" s="10"/>
      <c r="F383" s="10"/>
      <c r="G383" s="10"/>
      <c r="H383" s="10"/>
      <c r="I383" s="10"/>
      <c r="J383" s="10"/>
    </row>
    <row r="384" s="10" customFormat="true" ht="26.1" hidden="false" customHeight="true" outlineLevel="0" collapsed="false">
      <c r="A384" s="161"/>
      <c r="B384" s="162"/>
    </row>
    <row r="385" s="55" customFormat="true" ht="33.75" hidden="false" customHeight="true" outlineLevel="0" collapsed="false">
      <c r="A385" s="161"/>
      <c r="B385" s="161"/>
      <c r="C385" s="10"/>
      <c r="D385" s="10"/>
      <c r="E385" s="10"/>
      <c r="F385" s="10"/>
      <c r="G385" s="10"/>
      <c r="H385" s="10"/>
      <c r="I385" s="10"/>
      <c r="J385" s="10"/>
    </row>
    <row r="386" s="55" customFormat="true" ht="26.1" hidden="false" customHeight="true" outlineLevel="0" collapsed="false">
      <c r="A386" s="161"/>
      <c r="B386" s="162"/>
      <c r="C386" s="10"/>
      <c r="D386" s="10"/>
      <c r="E386" s="10"/>
      <c r="F386" s="10"/>
      <c r="G386" s="10"/>
      <c r="H386" s="10"/>
      <c r="I386" s="10"/>
      <c r="J386" s="10"/>
    </row>
    <row r="387" s="10" customFormat="true" ht="26.1" hidden="false" customHeight="true" outlineLevel="0" collapsed="false">
      <c r="A387" s="161"/>
      <c r="B387" s="162"/>
      <c r="K387" s="55"/>
      <c r="L387" s="55"/>
      <c r="M387" s="55"/>
      <c r="N387" s="55"/>
      <c r="O387" s="55"/>
      <c r="P387" s="55"/>
      <c r="Q387" s="55"/>
      <c r="R387" s="55"/>
    </row>
    <row r="388" s="10" customFormat="true" ht="26.1" hidden="false" customHeight="true" outlineLevel="0" collapsed="false">
      <c r="A388" s="161"/>
      <c r="B388" s="161"/>
    </row>
    <row r="389" s="10" customFormat="true" ht="26.1" hidden="false" customHeight="true" outlineLevel="0" collapsed="false">
      <c r="A389" s="161"/>
      <c r="B389" s="162"/>
    </row>
    <row r="390" s="55" customFormat="true" ht="26.1" hidden="false" customHeight="true" outlineLevel="0" collapsed="false">
      <c r="A390" s="161"/>
      <c r="B390" s="162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</row>
    <row r="391" s="10" customFormat="true" ht="26.1" hidden="false" customHeight="true" outlineLevel="0" collapsed="false">
      <c r="A391" s="161"/>
      <c r="B391" s="162"/>
      <c r="K391" s="55"/>
      <c r="L391" s="55"/>
      <c r="M391" s="55"/>
      <c r="N391" s="55"/>
      <c r="O391" s="55"/>
      <c r="P391" s="55"/>
      <c r="Q391" s="55"/>
      <c r="R391" s="55"/>
    </row>
    <row r="392" s="55" customFormat="true" ht="26.1" hidden="false" customHeight="true" outlineLevel="0" collapsed="false">
      <c r="A392" s="161"/>
      <c r="B392" s="161"/>
      <c r="C392" s="10"/>
      <c r="D392" s="10"/>
      <c r="E392" s="10"/>
      <c r="F392" s="10"/>
      <c r="G392" s="10"/>
      <c r="H392" s="10"/>
      <c r="I392" s="10"/>
      <c r="J392" s="10"/>
    </row>
    <row r="393" s="55" customFormat="true" ht="26.1" hidden="false" customHeight="true" outlineLevel="0" collapsed="false">
      <c r="A393" s="161"/>
      <c r="B393" s="161"/>
      <c r="C393" s="10"/>
      <c r="D393" s="10"/>
      <c r="E393" s="10"/>
      <c r="F393" s="10"/>
      <c r="G393" s="10"/>
      <c r="H393" s="10"/>
      <c r="I393" s="10"/>
      <c r="J393" s="10"/>
    </row>
    <row r="394" s="55" customFormat="true" ht="26.1" hidden="false" customHeight="true" outlineLevel="0" collapsed="false">
      <c r="A394" s="161"/>
      <c r="B394" s="161"/>
      <c r="C394" s="10"/>
      <c r="D394" s="10"/>
      <c r="E394" s="10"/>
      <c r="F394" s="10"/>
      <c r="G394" s="10"/>
      <c r="H394" s="10"/>
      <c r="I394" s="10"/>
      <c r="J394" s="10"/>
    </row>
    <row r="395" s="55" customFormat="true" ht="26.1" hidden="false" customHeight="true" outlineLevel="0" collapsed="false">
      <c r="A395" s="161"/>
      <c r="B395" s="162"/>
      <c r="C395" s="10"/>
      <c r="D395" s="10"/>
      <c r="E395" s="10"/>
      <c r="F395" s="10"/>
      <c r="G395" s="10"/>
      <c r="H395" s="10"/>
      <c r="I395" s="10"/>
      <c r="J395" s="10"/>
    </row>
    <row r="396" s="10" customFormat="true" ht="26.1" hidden="false" customHeight="true" outlineLevel="0" collapsed="false">
      <c r="A396" s="161"/>
      <c r="B396" s="162"/>
      <c r="K396" s="55"/>
      <c r="L396" s="55"/>
      <c r="M396" s="55"/>
      <c r="N396" s="55"/>
      <c r="O396" s="55"/>
      <c r="P396" s="55"/>
      <c r="Q396" s="55"/>
      <c r="R396" s="55"/>
    </row>
    <row r="397" s="55" customFormat="true" ht="26.1" hidden="false" customHeight="true" outlineLevel="0" collapsed="false">
      <c r="A397" s="152"/>
      <c r="B397" s="153"/>
      <c r="C397" s="10"/>
      <c r="D397" s="10"/>
      <c r="E397" s="10"/>
      <c r="F397" s="10"/>
      <c r="G397" s="10"/>
      <c r="H397" s="10"/>
      <c r="I397" s="10"/>
      <c r="J397" s="10"/>
    </row>
    <row r="398" s="10" customFormat="true" ht="26.1" hidden="false" customHeight="true" outlineLevel="0" collapsed="false">
      <c r="A398" s="152"/>
      <c r="B398" s="153"/>
      <c r="K398" s="55"/>
      <c r="L398" s="55"/>
      <c r="M398" s="55"/>
      <c r="N398" s="55"/>
      <c r="O398" s="55"/>
      <c r="P398" s="55"/>
      <c r="Q398" s="55"/>
      <c r="R398" s="55"/>
    </row>
    <row r="399" s="10" customFormat="true" ht="26.1" hidden="false" customHeight="true" outlineLevel="0" collapsed="false">
      <c r="A399" s="152"/>
      <c r="B399" s="153"/>
    </row>
    <row r="400" s="55" customFormat="true" ht="26.1" hidden="false" customHeight="true" outlineLevel="0" collapsed="false">
      <c r="A400" s="152"/>
      <c r="B400" s="153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</row>
    <row r="401" s="55" customFormat="true" ht="26.1" hidden="false" customHeight="true" outlineLevel="0" collapsed="false">
      <c r="A401" s="187"/>
      <c r="B401" s="188"/>
      <c r="C401" s="10"/>
      <c r="D401" s="10"/>
      <c r="E401" s="10"/>
      <c r="F401" s="10"/>
      <c r="G401" s="10"/>
      <c r="H401" s="10"/>
      <c r="I401" s="189"/>
      <c r="J401" s="189"/>
      <c r="K401" s="10"/>
      <c r="L401" s="10"/>
      <c r="M401" s="10"/>
      <c r="N401" s="10"/>
      <c r="O401" s="10"/>
      <c r="P401" s="10"/>
      <c r="Q401" s="10"/>
      <c r="R401" s="10"/>
    </row>
    <row r="402" s="55" customFormat="true" ht="26.1" hidden="false" customHeight="true" outlineLevel="0" collapsed="false">
      <c r="A402" s="187"/>
      <c r="B402" s="188"/>
      <c r="C402" s="10"/>
      <c r="D402" s="10"/>
      <c r="E402" s="10"/>
      <c r="F402" s="10"/>
      <c r="G402" s="10"/>
      <c r="H402" s="10"/>
      <c r="I402" s="10"/>
      <c r="J402" s="10"/>
    </row>
    <row r="403" s="55" customFormat="true" ht="26.1" hidden="false" customHeight="true" outlineLevel="0" collapsed="false">
      <c r="A403" s="161"/>
      <c r="B403" s="161"/>
      <c r="C403" s="10"/>
      <c r="D403" s="10"/>
      <c r="E403" s="10"/>
      <c r="F403" s="10"/>
      <c r="G403" s="10"/>
      <c r="H403" s="10"/>
      <c r="I403" s="10"/>
      <c r="J403" s="10"/>
    </row>
    <row r="404" s="55" customFormat="true" ht="26.1" hidden="false" customHeight="true" outlineLevel="0" collapsed="false">
      <c r="A404" s="152"/>
      <c r="B404" s="152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</row>
    <row r="405" s="10" customFormat="true" ht="26.1" hidden="false" customHeight="true" outlineLevel="0" collapsed="false">
      <c r="A405" s="152"/>
      <c r="B405" s="152"/>
      <c r="C405" s="189"/>
      <c r="D405" s="189"/>
      <c r="E405" s="189"/>
      <c r="F405" s="189"/>
      <c r="G405" s="189"/>
      <c r="H405" s="189"/>
      <c r="K405" s="55"/>
      <c r="L405" s="55"/>
      <c r="M405" s="55"/>
      <c r="N405" s="55"/>
      <c r="O405" s="55"/>
      <c r="P405" s="55"/>
      <c r="Q405" s="55"/>
      <c r="R405" s="55"/>
    </row>
    <row r="406" s="55" customFormat="true" ht="26.1" hidden="false" customHeight="true" outlineLevel="0" collapsed="false">
      <c r="A406" s="152"/>
      <c r="B406" s="153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</row>
    <row r="407" s="55" customFormat="true" ht="26.1" hidden="false" customHeight="true" outlineLevel="0" collapsed="false">
      <c r="A407" s="152"/>
      <c r="B407" s="153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</row>
    <row r="408" s="10" customFormat="true" ht="26.1" hidden="false" customHeight="true" outlineLevel="0" collapsed="false">
      <c r="A408" s="152"/>
      <c r="B408" s="152"/>
    </row>
    <row r="409" s="55" customFormat="true" ht="39.75" hidden="false" customHeight="true" outlineLevel="0" collapsed="false">
      <c r="A409" s="152"/>
      <c r="B409" s="153"/>
      <c r="C409" s="10"/>
      <c r="D409" s="10"/>
      <c r="E409" s="10"/>
      <c r="F409" s="10"/>
      <c r="G409" s="10"/>
      <c r="H409" s="10"/>
      <c r="I409" s="10"/>
      <c r="J409" s="10"/>
    </row>
    <row r="410" s="10" customFormat="true" ht="39.75" hidden="false" customHeight="true" outlineLevel="0" collapsed="false">
      <c r="A410" s="152"/>
      <c r="B410" s="152"/>
      <c r="K410" s="55"/>
      <c r="L410" s="55"/>
      <c r="M410" s="55"/>
      <c r="N410" s="55"/>
      <c r="O410" s="55"/>
      <c r="P410" s="55"/>
      <c r="Q410" s="55"/>
      <c r="R410" s="55"/>
    </row>
    <row r="411" s="55" customFormat="true" ht="26.1" hidden="false" customHeight="true" outlineLevel="0" collapsed="false">
      <c r="A411" s="152"/>
      <c r="B411" s="152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</row>
    <row r="412" s="55" customFormat="true" ht="26.1" hidden="false" customHeight="true" outlineLevel="0" collapsed="false">
      <c r="A412" s="152"/>
      <c r="B412" s="152"/>
      <c r="C412" s="10"/>
      <c r="D412" s="10"/>
      <c r="E412" s="10"/>
      <c r="F412" s="10"/>
      <c r="G412" s="10"/>
      <c r="H412" s="10"/>
      <c r="I412" s="10"/>
      <c r="J412" s="10"/>
    </row>
    <row r="413" s="55" customFormat="true" ht="26.1" hidden="false" customHeight="true" outlineLevel="0" collapsed="false">
      <c r="A413" s="152"/>
      <c r="B413" s="153"/>
      <c r="C413" s="10"/>
      <c r="D413" s="10"/>
      <c r="E413" s="10"/>
      <c r="F413" s="10"/>
      <c r="G413" s="10"/>
      <c r="H413" s="10"/>
      <c r="I413" s="10"/>
      <c r="J413" s="10"/>
    </row>
    <row r="414" s="10" customFormat="true" ht="26.1" hidden="false" customHeight="true" outlineLevel="0" collapsed="false">
      <c r="A414" s="152"/>
      <c r="B414" s="153"/>
      <c r="K414" s="58"/>
      <c r="L414" s="58"/>
      <c r="M414" s="58"/>
      <c r="N414" s="58"/>
      <c r="O414" s="58"/>
      <c r="P414" s="58"/>
      <c r="Q414" s="58"/>
      <c r="R414" s="58"/>
    </row>
    <row r="415" s="55" customFormat="true" ht="26.1" hidden="false" customHeight="true" outlineLevel="0" collapsed="false">
      <c r="A415" s="152"/>
      <c r="B415" s="152"/>
      <c r="C415" s="10"/>
      <c r="D415" s="10"/>
      <c r="E415" s="10"/>
      <c r="F415" s="10"/>
      <c r="G415" s="10"/>
      <c r="H415" s="10"/>
      <c r="I415" s="10"/>
      <c r="J415" s="10"/>
    </row>
    <row r="416" s="55" customFormat="true" ht="26.1" hidden="false" customHeight="true" outlineLevel="0" collapsed="false">
      <c r="A416" s="190"/>
      <c r="B416" s="191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</row>
    <row r="417" s="55" customFormat="true" ht="26.1" hidden="false" customHeight="true" outlineLevel="0" collapsed="false">
      <c r="A417" s="158"/>
      <c r="B417" s="159"/>
      <c r="C417" s="10"/>
      <c r="D417" s="10"/>
      <c r="E417" s="10"/>
      <c r="F417" s="10"/>
      <c r="G417" s="10"/>
      <c r="H417" s="10"/>
      <c r="I417" s="10"/>
      <c r="J417" s="10"/>
    </row>
    <row r="418" s="10" customFormat="true" ht="26.1" hidden="false" customHeight="true" outlineLevel="0" collapsed="false">
      <c r="A418" s="185"/>
      <c r="B418" s="186"/>
    </row>
    <row r="419" s="55" customFormat="true" ht="26.1" hidden="false" customHeight="true" outlineLevel="0" collapsed="false">
      <c r="A419" s="158"/>
      <c r="B419" s="159"/>
      <c r="C419" s="10"/>
      <c r="D419" s="10"/>
      <c r="E419" s="10"/>
      <c r="F419" s="10"/>
      <c r="G419" s="10"/>
      <c r="H419" s="10"/>
      <c r="I419" s="10"/>
      <c r="J419" s="10"/>
    </row>
    <row r="420" s="10" customFormat="true" ht="26.1" hidden="false" customHeight="true" outlineLevel="0" collapsed="false">
      <c r="A420" s="158"/>
      <c r="B420" s="158"/>
      <c r="K420" s="55"/>
      <c r="L420" s="55"/>
      <c r="M420" s="55"/>
      <c r="N420" s="55"/>
      <c r="O420" s="55"/>
      <c r="P420" s="55"/>
      <c r="Q420" s="55"/>
      <c r="R420" s="55"/>
    </row>
    <row r="421" s="10" customFormat="true" ht="26.1" hidden="false" customHeight="true" outlineLevel="0" collapsed="false">
      <c r="A421" s="192"/>
      <c r="B421" s="193"/>
    </row>
    <row r="422" s="55" customFormat="true" ht="26.1" hidden="false" customHeight="true" outlineLevel="0" collapsed="false">
      <c r="A422" s="161"/>
      <c r="B422" s="161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</row>
    <row r="423" s="55" customFormat="true" ht="26.1" hidden="false" customHeight="true" outlineLevel="0" collapsed="false">
      <c r="A423" s="185"/>
      <c r="B423" s="186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</row>
    <row r="424" s="73" customFormat="true" ht="26.1" hidden="false" customHeight="true" outlineLevel="0" collapsed="false">
      <c r="A424" s="185"/>
      <c r="B424" s="186"/>
      <c r="C424" s="10"/>
      <c r="D424" s="10"/>
      <c r="E424" s="10"/>
      <c r="F424" s="10"/>
      <c r="G424" s="10"/>
      <c r="H424" s="10"/>
      <c r="I424" s="10"/>
      <c r="J424" s="10"/>
      <c r="K424" s="160"/>
      <c r="L424" s="160"/>
      <c r="M424" s="160"/>
      <c r="N424" s="160"/>
      <c r="O424" s="160"/>
      <c r="P424" s="160"/>
      <c r="Q424" s="160"/>
      <c r="R424" s="160"/>
    </row>
    <row r="425" s="55" customFormat="true" ht="26.1" hidden="false" customHeight="true" outlineLevel="0" collapsed="false">
      <c r="A425" s="185"/>
      <c r="B425" s="185"/>
      <c r="C425" s="10"/>
      <c r="D425" s="10"/>
      <c r="E425" s="10"/>
      <c r="F425" s="10"/>
      <c r="G425" s="10"/>
      <c r="H425" s="10"/>
      <c r="I425" s="10"/>
      <c r="J425" s="10"/>
      <c r="K425" s="160"/>
      <c r="L425" s="160"/>
      <c r="M425" s="160"/>
      <c r="N425" s="160"/>
      <c r="O425" s="160"/>
      <c r="P425" s="160"/>
      <c r="Q425" s="160"/>
      <c r="R425" s="160"/>
    </row>
    <row r="426" s="73" customFormat="true" ht="26.1" hidden="false" customHeight="true" outlineLevel="0" collapsed="false">
      <c r="A426" s="161"/>
      <c r="B426" s="161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</row>
    <row r="427" s="55" customFormat="true" ht="26.1" hidden="false" customHeight="true" outlineLevel="0" collapsed="false">
      <c r="A427" s="161"/>
      <c r="B427" s="161"/>
      <c r="C427" s="10"/>
      <c r="D427" s="10"/>
      <c r="E427" s="10"/>
      <c r="F427" s="10"/>
      <c r="G427" s="10"/>
      <c r="H427" s="10"/>
      <c r="I427" s="10"/>
      <c r="J427" s="10"/>
    </row>
    <row r="428" s="55" customFormat="true" ht="26.1" hidden="false" customHeight="true" outlineLevel="0" collapsed="false">
      <c r="A428" s="185"/>
      <c r="B428" s="185"/>
      <c r="C428" s="10"/>
      <c r="D428" s="10"/>
      <c r="E428" s="10"/>
      <c r="F428" s="10"/>
      <c r="G428" s="10"/>
      <c r="H428" s="10"/>
      <c r="I428" s="10"/>
      <c r="J428" s="10"/>
    </row>
    <row r="429" s="10" customFormat="true" ht="26.1" hidden="false" customHeight="true" outlineLevel="0" collapsed="false">
      <c r="A429" s="185"/>
      <c r="B429" s="185"/>
      <c r="K429" s="55"/>
      <c r="L429" s="55"/>
      <c r="M429" s="55"/>
      <c r="N429" s="55"/>
      <c r="O429" s="55"/>
      <c r="P429" s="55"/>
      <c r="Q429" s="55"/>
      <c r="R429" s="55"/>
    </row>
    <row r="430" s="55" customFormat="true" ht="26.1" hidden="false" customHeight="true" outlineLevel="0" collapsed="false">
      <c r="A430" s="161"/>
      <c r="B430" s="161"/>
      <c r="C430" s="10"/>
      <c r="D430" s="10"/>
      <c r="E430" s="10"/>
      <c r="F430" s="10"/>
      <c r="G430" s="10"/>
      <c r="H430" s="10"/>
      <c r="I430" s="10"/>
      <c r="J430" s="10"/>
    </row>
    <row r="431" s="55" customFormat="true" ht="26.1" hidden="false" customHeight="true" outlineLevel="0" collapsed="false">
      <c r="A431" s="161"/>
      <c r="B431" s="162"/>
      <c r="C431" s="10"/>
      <c r="D431" s="10"/>
      <c r="E431" s="10"/>
      <c r="F431" s="10"/>
      <c r="G431" s="10"/>
      <c r="H431" s="10"/>
      <c r="I431" s="10"/>
      <c r="J431" s="10"/>
    </row>
    <row r="432" s="55" customFormat="true" ht="26.1" hidden="false" customHeight="true" outlineLevel="0" collapsed="false">
      <c r="A432" s="161"/>
      <c r="B432" s="162"/>
      <c r="C432" s="10"/>
      <c r="D432" s="10"/>
      <c r="E432" s="10"/>
      <c r="F432" s="10"/>
      <c r="G432" s="10"/>
      <c r="H432" s="10"/>
      <c r="I432" s="10"/>
      <c r="J432" s="10"/>
    </row>
    <row r="433" s="10" customFormat="true" ht="26.1" hidden="false" customHeight="true" outlineLevel="0" collapsed="false">
      <c r="A433" s="161"/>
      <c r="B433" s="162"/>
      <c r="K433" s="55"/>
      <c r="L433" s="55"/>
      <c r="M433" s="55"/>
      <c r="N433" s="55"/>
      <c r="O433" s="55"/>
      <c r="P433" s="55"/>
      <c r="Q433" s="55"/>
      <c r="R433" s="55"/>
    </row>
    <row r="434" s="55" customFormat="true" ht="26.1" hidden="false" customHeight="true" outlineLevel="0" collapsed="false">
      <c r="A434" s="161"/>
      <c r="B434" s="162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</row>
    <row r="435" s="55" customFormat="true" ht="49.5" hidden="false" customHeight="true" outlineLevel="0" collapsed="false">
      <c r="A435" s="161"/>
      <c r="B435" s="162"/>
      <c r="C435" s="10"/>
      <c r="D435" s="10"/>
      <c r="E435" s="10"/>
      <c r="F435" s="10"/>
      <c r="G435" s="10"/>
      <c r="H435" s="10"/>
      <c r="I435" s="10"/>
      <c r="J435" s="10"/>
    </row>
    <row r="436" s="55" customFormat="true" ht="29.25" hidden="false" customHeight="true" outlineLevel="0" collapsed="false">
      <c r="A436" s="161"/>
      <c r="B436" s="162"/>
      <c r="C436" s="10"/>
      <c r="D436" s="10"/>
      <c r="E436" s="10"/>
      <c r="F436" s="10"/>
      <c r="G436" s="10"/>
      <c r="H436" s="10"/>
      <c r="I436" s="10"/>
      <c r="J436" s="10"/>
    </row>
    <row r="437" s="10" customFormat="true" ht="26.1" hidden="false" customHeight="true" outlineLevel="0" collapsed="false">
      <c r="A437" s="161"/>
      <c r="B437" s="162"/>
      <c r="K437" s="55"/>
      <c r="L437" s="55"/>
      <c r="M437" s="55"/>
      <c r="N437" s="55"/>
      <c r="O437" s="55"/>
      <c r="P437" s="55"/>
      <c r="Q437" s="55"/>
      <c r="R437" s="55"/>
    </row>
    <row r="438" s="10" customFormat="true" ht="26.1" hidden="false" customHeight="true" outlineLevel="0" collapsed="false">
      <c r="A438" s="161"/>
      <c r="B438" s="161"/>
    </row>
    <row r="439" s="10" customFormat="true" ht="26.1" hidden="false" customHeight="true" outlineLevel="0" collapsed="false">
      <c r="A439" s="161"/>
      <c r="B439" s="162"/>
      <c r="K439" s="55"/>
      <c r="L439" s="55"/>
      <c r="M439" s="55"/>
      <c r="N439" s="55"/>
      <c r="O439" s="55"/>
      <c r="P439" s="55"/>
      <c r="Q439" s="55"/>
      <c r="R439" s="55"/>
    </row>
    <row r="440" s="10" customFormat="true" ht="26.1" hidden="false" customHeight="true" outlineLevel="0" collapsed="false">
      <c r="A440" s="161"/>
      <c r="B440" s="162"/>
      <c r="K440" s="55"/>
      <c r="L440" s="55"/>
      <c r="M440" s="55"/>
      <c r="N440" s="55"/>
      <c r="O440" s="55"/>
      <c r="P440" s="55"/>
      <c r="Q440" s="55"/>
      <c r="R440" s="55"/>
    </row>
    <row r="441" s="10" customFormat="true" ht="26.1" hidden="false" customHeight="true" outlineLevel="0" collapsed="false">
      <c r="A441" s="161"/>
      <c r="B441" s="162"/>
      <c r="K441" s="55"/>
      <c r="L441" s="55"/>
      <c r="M441" s="55"/>
      <c r="N441" s="55"/>
      <c r="O441" s="55"/>
      <c r="P441" s="55"/>
      <c r="Q441" s="55"/>
      <c r="R441" s="55"/>
    </row>
    <row r="442" s="10" customFormat="true" ht="26.1" hidden="false" customHeight="true" outlineLevel="0" collapsed="false">
      <c r="A442" s="161"/>
      <c r="B442" s="161"/>
      <c r="K442" s="58"/>
      <c r="L442" s="58"/>
      <c r="M442" s="58"/>
      <c r="N442" s="58"/>
      <c r="O442" s="58"/>
      <c r="P442" s="58"/>
      <c r="Q442" s="58"/>
      <c r="R442" s="58"/>
    </row>
    <row r="443" s="55" customFormat="true" ht="26.1" hidden="false" customHeight="true" outlineLevel="0" collapsed="false">
      <c r="A443" s="161"/>
      <c r="B443" s="162"/>
      <c r="C443" s="10"/>
      <c r="D443" s="10"/>
      <c r="E443" s="10"/>
      <c r="F443" s="10"/>
      <c r="G443" s="10"/>
      <c r="H443" s="10"/>
      <c r="I443" s="10"/>
      <c r="J443" s="10"/>
    </row>
    <row r="444" s="55" customFormat="true" ht="26.1" hidden="false" customHeight="true" outlineLevel="0" collapsed="false">
      <c r="A444" s="161"/>
      <c r="B444" s="162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</row>
    <row r="445" s="10" customFormat="true" ht="26.1" hidden="false" customHeight="true" outlineLevel="0" collapsed="false">
      <c r="A445" s="161"/>
      <c r="B445" s="162"/>
    </row>
    <row r="446" s="55" customFormat="true" ht="26.1" hidden="false" customHeight="true" outlineLevel="0" collapsed="false">
      <c r="A446" s="161"/>
      <c r="B446" s="162"/>
      <c r="C446" s="10"/>
      <c r="D446" s="10"/>
      <c r="E446" s="10"/>
      <c r="F446" s="10"/>
      <c r="G446" s="10"/>
      <c r="H446" s="10"/>
      <c r="I446" s="10"/>
      <c r="J446" s="10"/>
    </row>
    <row r="447" s="55" customFormat="true" ht="26.1" hidden="false" customHeight="true" outlineLevel="0" collapsed="false">
      <c r="A447" s="161"/>
      <c r="B447" s="162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</row>
    <row r="448" s="55" customFormat="true" ht="26.1" hidden="false" customHeight="true" outlineLevel="0" collapsed="false">
      <c r="A448" s="161"/>
      <c r="B448" s="161"/>
      <c r="C448" s="10"/>
      <c r="D448" s="10"/>
      <c r="E448" s="10"/>
      <c r="F448" s="10"/>
      <c r="G448" s="10"/>
      <c r="H448" s="10"/>
      <c r="I448" s="10"/>
      <c r="J448" s="10"/>
    </row>
    <row r="449" s="55" customFormat="true" ht="26.1" hidden="false" customHeight="true" outlineLevel="0" collapsed="false">
      <c r="A449" s="161"/>
      <c r="B449" s="161"/>
      <c r="C449" s="10"/>
      <c r="D449" s="10"/>
      <c r="E449" s="10"/>
      <c r="F449" s="10"/>
      <c r="G449" s="10"/>
      <c r="H449" s="10"/>
      <c r="I449" s="10"/>
      <c r="J449" s="10"/>
      <c r="K449" s="8" t="e">
        <f aca="false">#REF!</f>
        <v>#REF!</v>
      </c>
      <c r="L449" s="10"/>
      <c r="M449" s="10"/>
      <c r="N449" s="10"/>
      <c r="O449" s="10"/>
      <c r="P449" s="10"/>
      <c r="Q449" s="10"/>
      <c r="R449" s="10"/>
    </row>
    <row r="450" s="55" customFormat="true" ht="26.1" hidden="false" customHeight="true" outlineLevel="0" collapsed="false">
      <c r="A450" s="161"/>
      <c r="B450" s="162"/>
      <c r="C450" s="10"/>
      <c r="D450" s="10"/>
      <c r="E450" s="10"/>
      <c r="F450" s="10"/>
      <c r="G450" s="10"/>
      <c r="H450" s="10"/>
      <c r="I450" s="10"/>
      <c r="J450" s="10"/>
    </row>
    <row r="451" s="55" customFormat="true" ht="26.1" hidden="false" customHeight="true" outlineLevel="0" collapsed="false">
      <c r="A451" s="161"/>
      <c r="B451" s="161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</row>
    <row r="452" s="55" customFormat="true" ht="26.1" hidden="false" customHeight="true" outlineLevel="0" collapsed="false">
      <c r="A452" s="161"/>
      <c r="B452" s="162"/>
      <c r="C452" s="10"/>
      <c r="D452" s="10"/>
      <c r="E452" s="10"/>
      <c r="F452" s="10"/>
      <c r="G452" s="10"/>
      <c r="H452" s="10"/>
      <c r="I452" s="10"/>
      <c r="J452" s="10"/>
    </row>
    <row r="453" s="10" customFormat="true" ht="26.1" hidden="false" customHeight="true" outlineLevel="0" collapsed="false">
      <c r="A453" s="161"/>
      <c r="B453" s="161"/>
      <c r="K453" s="55"/>
      <c r="L453" s="55"/>
      <c r="M453" s="55"/>
      <c r="N453" s="55"/>
      <c r="O453" s="55"/>
      <c r="P453" s="55"/>
      <c r="Q453" s="55"/>
      <c r="R453" s="55"/>
    </row>
    <row r="454" s="55" customFormat="true" ht="26.1" hidden="false" customHeight="true" outlineLevel="0" collapsed="false">
      <c r="A454" s="161"/>
      <c r="B454" s="162"/>
      <c r="C454" s="10"/>
      <c r="D454" s="10"/>
      <c r="E454" s="10"/>
      <c r="F454" s="10"/>
      <c r="G454" s="10"/>
      <c r="H454" s="10"/>
      <c r="I454" s="10"/>
      <c r="J454" s="10"/>
    </row>
    <row r="455" s="10" customFormat="true" ht="26.1" hidden="false" customHeight="true" outlineLevel="0" collapsed="false">
      <c r="A455" s="161"/>
      <c r="B455" s="161"/>
    </row>
    <row r="456" s="55" customFormat="true" ht="26.1" hidden="false" customHeight="true" outlineLevel="0" collapsed="false">
      <c r="A456" s="161"/>
      <c r="B456" s="162"/>
      <c r="C456" s="10"/>
      <c r="D456" s="10"/>
      <c r="E456" s="10"/>
      <c r="F456" s="10"/>
      <c r="G456" s="10"/>
      <c r="H456" s="10"/>
      <c r="I456" s="10"/>
      <c r="J456" s="10"/>
    </row>
    <row r="457" s="55" customFormat="true" ht="26.1" hidden="false" customHeight="true" outlineLevel="0" collapsed="false">
      <c r="A457" s="161"/>
      <c r="B457" s="162"/>
      <c r="C457" s="10"/>
      <c r="D457" s="10"/>
      <c r="E457" s="10"/>
      <c r="F457" s="10"/>
      <c r="G457" s="10"/>
      <c r="H457" s="10"/>
      <c r="I457" s="10"/>
      <c r="J457" s="10"/>
    </row>
    <row r="458" s="111" customFormat="true" ht="26.1" hidden="false" customHeight="true" outlineLevel="0" collapsed="false">
      <c r="A458" s="161"/>
      <c r="B458" s="162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</row>
    <row r="459" s="55" customFormat="true" ht="26.1" hidden="false" customHeight="true" outlineLevel="0" collapsed="false">
      <c r="A459" s="161"/>
      <c r="B459" s="161"/>
      <c r="C459" s="10"/>
      <c r="D459" s="10"/>
      <c r="E459" s="10"/>
      <c r="F459" s="10"/>
      <c r="G459" s="10"/>
      <c r="H459" s="10"/>
      <c r="I459" s="10"/>
      <c r="J459" s="10"/>
    </row>
    <row r="460" s="55" customFormat="true" ht="26.1" hidden="false" customHeight="true" outlineLevel="0" collapsed="false">
      <c r="A460" s="161"/>
      <c r="B460" s="162"/>
      <c r="C460" s="10"/>
      <c r="D460" s="10"/>
      <c r="E460" s="10"/>
      <c r="F460" s="10"/>
      <c r="G460" s="10"/>
      <c r="H460" s="10"/>
      <c r="I460" s="10"/>
      <c r="J460" s="10"/>
    </row>
    <row r="461" s="55" customFormat="true" ht="26.1" hidden="false" customHeight="true" outlineLevel="0" collapsed="false">
      <c r="A461" s="194"/>
      <c r="B461" s="162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</row>
    <row r="462" s="55" customFormat="true" ht="26.1" hidden="false" customHeight="true" outlineLevel="0" collapsed="false">
      <c r="A462" s="161"/>
      <c r="B462" s="161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</row>
    <row r="463" s="10" customFormat="true" ht="26.1" hidden="false" customHeight="true" outlineLevel="0" collapsed="false">
      <c r="A463" s="161"/>
      <c r="B463" s="162"/>
    </row>
    <row r="464" s="10" customFormat="true" ht="26.1" hidden="false" customHeight="true" outlineLevel="0" collapsed="false">
      <c r="A464" s="161"/>
      <c r="B464" s="162"/>
      <c r="K464" s="55"/>
      <c r="L464" s="55"/>
      <c r="M464" s="55"/>
      <c r="N464" s="55"/>
      <c r="O464" s="55"/>
      <c r="P464" s="55"/>
      <c r="Q464" s="55"/>
      <c r="R464" s="55"/>
    </row>
    <row r="465" s="55" customFormat="true" ht="26.1" hidden="false" customHeight="true" outlineLevel="0" collapsed="false">
      <c r="A465" s="161"/>
      <c r="B465" s="161"/>
      <c r="C465" s="10"/>
      <c r="D465" s="10"/>
      <c r="E465" s="10"/>
      <c r="F465" s="10"/>
      <c r="G465" s="10"/>
      <c r="H465" s="10"/>
      <c r="I465" s="10"/>
      <c r="J465" s="10"/>
      <c r="K465" s="160"/>
      <c r="L465" s="160"/>
      <c r="M465" s="160"/>
      <c r="N465" s="160"/>
      <c r="O465" s="160"/>
      <c r="P465" s="160"/>
      <c r="Q465" s="160"/>
      <c r="R465" s="160"/>
    </row>
    <row r="466" s="10" customFormat="true" ht="26.1" hidden="false" customHeight="true" outlineLevel="0" collapsed="false">
      <c r="A466" s="161"/>
      <c r="B466" s="161"/>
      <c r="K466" s="55"/>
      <c r="L466" s="55"/>
      <c r="M466" s="55"/>
      <c r="N466" s="55"/>
      <c r="O466" s="55"/>
      <c r="P466" s="55"/>
      <c r="Q466" s="55"/>
      <c r="R466" s="55"/>
    </row>
    <row r="467" s="55" customFormat="true" ht="26.1" hidden="false" customHeight="true" outlineLevel="0" collapsed="false">
      <c r="A467" s="161"/>
      <c r="B467" s="161"/>
      <c r="C467" s="10"/>
      <c r="D467" s="10"/>
      <c r="E467" s="10"/>
      <c r="F467" s="10"/>
      <c r="G467" s="10"/>
      <c r="H467" s="10"/>
      <c r="I467" s="10"/>
      <c r="J467" s="10"/>
    </row>
    <row r="468" s="55" customFormat="true" ht="26.1" hidden="false" customHeight="true" outlineLevel="0" collapsed="false">
      <c r="A468" s="161"/>
      <c r="B468" s="162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</row>
    <row r="469" s="10" customFormat="true" ht="26.1" hidden="false" customHeight="true" outlineLevel="0" collapsed="false">
      <c r="A469" s="161"/>
      <c r="B469" s="161"/>
      <c r="K469" s="55"/>
      <c r="L469" s="55"/>
      <c r="M469" s="55"/>
      <c r="N469" s="55"/>
      <c r="O469" s="55"/>
      <c r="P469" s="55"/>
      <c r="Q469" s="55"/>
      <c r="R469" s="55"/>
    </row>
    <row r="470" s="55" customFormat="true" ht="26.1" hidden="false" customHeight="true" outlineLevel="0" collapsed="false">
      <c r="A470" s="161"/>
      <c r="B470" s="162"/>
      <c r="C470" s="10"/>
      <c r="D470" s="10"/>
      <c r="E470" s="10"/>
      <c r="F470" s="10"/>
      <c r="G470" s="10"/>
      <c r="H470" s="10"/>
      <c r="I470" s="10"/>
      <c r="J470" s="10"/>
    </row>
    <row r="471" s="10" customFormat="true" ht="26.1" hidden="false" customHeight="true" outlineLevel="0" collapsed="false">
      <c r="A471" s="161"/>
      <c r="B471" s="162"/>
    </row>
    <row r="472" s="55" customFormat="true" ht="36.75" hidden="false" customHeight="true" outlineLevel="0" collapsed="false">
      <c r="A472" s="161"/>
      <c r="B472" s="161"/>
      <c r="C472" s="10"/>
      <c r="D472" s="10"/>
      <c r="E472" s="10"/>
      <c r="F472" s="10"/>
      <c r="G472" s="10"/>
      <c r="H472" s="10"/>
      <c r="I472" s="10"/>
      <c r="J472" s="10"/>
    </row>
    <row r="473" s="55" customFormat="true" ht="26.1" hidden="false" customHeight="true" outlineLevel="0" collapsed="false">
      <c r="A473" s="161"/>
      <c r="B473" s="162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</row>
    <row r="474" s="10" customFormat="true" ht="26.1" hidden="false" customHeight="true" outlineLevel="0" collapsed="false">
      <c r="A474" s="161"/>
      <c r="B474" s="162"/>
    </row>
    <row r="475" s="10" customFormat="true" ht="26.1" hidden="false" customHeight="true" outlineLevel="0" collapsed="false">
      <c r="A475" s="161"/>
      <c r="B475" s="161"/>
      <c r="K475" s="55"/>
      <c r="L475" s="55"/>
      <c r="M475" s="55"/>
      <c r="N475" s="55"/>
      <c r="O475" s="55"/>
      <c r="P475" s="55"/>
      <c r="Q475" s="55"/>
      <c r="R475" s="55"/>
    </row>
    <row r="476" s="10" customFormat="true" ht="26.1" hidden="false" customHeight="true" outlineLevel="0" collapsed="false">
      <c r="A476" s="161"/>
      <c r="B476" s="162"/>
      <c r="K476" s="55"/>
      <c r="L476" s="55"/>
      <c r="M476" s="55"/>
      <c r="N476" s="55"/>
      <c r="O476" s="55"/>
      <c r="P476" s="55"/>
      <c r="Q476" s="55"/>
      <c r="R476" s="55"/>
    </row>
    <row r="477" s="55" customFormat="true" ht="26.1" hidden="false" customHeight="true" outlineLevel="0" collapsed="false">
      <c r="A477" s="161"/>
      <c r="B477" s="161"/>
      <c r="C477" s="10"/>
      <c r="D477" s="10"/>
      <c r="E477" s="10"/>
      <c r="F477" s="10"/>
      <c r="G477" s="10"/>
      <c r="H477" s="10"/>
      <c r="I477" s="10"/>
      <c r="J477" s="10"/>
    </row>
    <row r="478" s="55" customFormat="true" ht="26.1" hidden="false" customHeight="true" outlineLevel="0" collapsed="false">
      <c r="A478" s="161"/>
      <c r="B478" s="161"/>
      <c r="C478" s="10"/>
      <c r="D478" s="10"/>
      <c r="E478" s="10"/>
      <c r="F478" s="10"/>
      <c r="G478" s="10"/>
      <c r="H478" s="10"/>
      <c r="I478" s="10"/>
      <c r="J478" s="10"/>
    </row>
    <row r="479" s="160" customFormat="true" ht="26.1" hidden="false" customHeight="true" outlineLevel="0" collapsed="false">
      <c r="A479" s="161"/>
      <c r="B479" s="162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</row>
    <row r="480" s="55" customFormat="true" ht="26.1" hidden="false" customHeight="true" outlineLevel="0" collapsed="false">
      <c r="A480" s="161"/>
      <c r="B480" s="162"/>
      <c r="C480" s="10"/>
      <c r="D480" s="10"/>
      <c r="E480" s="10"/>
      <c r="F480" s="10"/>
      <c r="G480" s="10"/>
      <c r="H480" s="10"/>
      <c r="I480" s="10"/>
      <c r="J480" s="10"/>
    </row>
    <row r="481" s="55" customFormat="true" ht="26.1" hidden="false" customHeight="true" outlineLevel="0" collapsed="false">
      <c r="A481" s="161"/>
      <c r="B481" s="162"/>
      <c r="C481" s="10"/>
      <c r="D481" s="10"/>
      <c r="E481" s="10"/>
      <c r="F481" s="10"/>
      <c r="G481" s="10"/>
      <c r="H481" s="10"/>
      <c r="I481" s="10"/>
      <c r="J481" s="10"/>
      <c r="K481" s="160"/>
      <c r="L481" s="160"/>
      <c r="M481" s="160"/>
      <c r="N481" s="160"/>
      <c r="O481" s="160"/>
      <c r="P481" s="160"/>
      <c r="Q481" s="160"/>
      <c r="R481" s="160"/>
    </row>
    <row r="482" s="10" customFormat="true" ht="26.1" hidden="false" customHeight="true" outlineLevel="0" collapsed="false">
      <c r="A482" s="166"/>
      <c r="B482" s="167"/>
      <c r="K482" s="55"/>
      <c r="L482" s="55"/>
      <c r="M482" s="55"/>
      <c r="N482" s="55"/>
      <c r="O482" s="55"/>
      <c r="P482" s="55"/>
      <c r="Q482" s="55"/>
      <c r="R482" s="55"/>
    </row>
    <row r="483" s="55" customFormat="true" ht="26.1" hidden="false" customHeight="true" outlineLevel="0" collapsed="false">
      <c r="A483" s="170"/>
      <c r="B483" s="17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</row>
    <row r="484" s="10" customFormat="true" ht="26.1" hidden="false" customHeight="true" outlineLevel="0" collapsed="false">
      <c r="A484" s="195"/>
      <c r="B484" s="196"/>
      <c r="K484" s="55"/>
      <c r="L484" s="55"/>
      <c r="M484" s="55"/>
      <c r="N484" s="55"/>
      <c r="O484" s="55"/>
      <c r="P484" s="55"/>
      <c r="Q484" s="55"/>
      <c r="R484" s="55"/>
    </row>
    <row r="485" s="55" customFormat="true" ht="26.1" hidden="false" customHeight="true" outlineLevel="0" collapsed="false">
      <c r="A485" s="172"/>
      <c r="B485" s="172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</row>
    <row r="486" s="10" customFormat="true" ht="26.1" hidden="false" customHeight="true" outlineLevel="0" collapsed="false">
      <c r="A486" s="170"/>
      <c r="B486" s="171"/>
    </row>
    <row r="487" s="55" customFormat="true" ht="31.5" hidden="false" customHeight="true" outlineLevel="0" collapsed="false">
      <c r="A487" s="170"/>
      <c r="B487" s="17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</row>
    <row r="488" s="55" customFormat="true" ht="26.1" hidden="false" customHeight="true" outlineLevel="0" collapsed="false">
      <c r="A488" s="170"/>
      <c r="B488" s="171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</row>
    <row r="489" s="10" customFormat="true" ht="26.1" hidden="false" customHeight="true" outlineLevel="0" collapsed="false">
      <c r="A489" s="170"/>
      <c r="B489" s="170"/>
    </row>
    <row r="490" s="55" customFormat="true" ht="26.1" hidden="false" customHeight="true" outlineLevel="0" collapsed="false">
      <c r="A490" s="170"/>
      <c r="B490" s="17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</row>
    <row r="491" s="58" customFormat="true" ht="42.75" hidden="false" customHeight="true" outlineLevel="0" collapsed="false">
      <c r="A491" s="170"/>
      <c r="B491" s="170"/>
      <c r="C491" s="10"/>
      <c r="D491" s="10"/>
      <c r="E491" s="10"/>
      <c r="F491" s="10"/>
      <c r="G491" s="10"/>
      <c r="H491" s="10"/>
      <c r="I491" s="10"/>
      <c r="J491" s="10"/>
      <c r="K491" s="55"/>
      <c r="L491" s="55"/>
      <c r="M491" s="55"/>
      <c r="N491" s="55"/>
      <c r="O491" s="55"/>
      <c r="P491" s="55"/>
      <c r="Q491" s="55"/>
      <c r="R491" s="55"/>
    </row>
    <row r="492" s="10" customFormat="true" ht="42.75" hidden="false" customHeight="true" outlineLevel="0" collapsed="false">
      <c r="A492" s="170"/>
      <c r="B492" s="170"/>
      <c r="K492" s="55"/>
      <c r="L492" s="55"/>
      <c r="M492" s="55"/>
      <c r="N492" s="55"/>
      <c r="O492" s="55"/>
      <c r="P492" s="55"/>
      <c r="Q492" s="55"/>
      <c r="R492" s="55"/>
    </row>
    <row r="493" s="55" customFormat="true" ht="26.1" hidden="false" customHeight="true" outlineLevel="0" collapsed="false">
      <c r="A493" s="170"/>
      <c r="B493" s="17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</row>
    <row r="494" s="10" customFormat="true" ht="26.1" hidden="false" customHeight="true" outlineLevel="0" collapsed="false">
      <c r="A494" s="170"/>
      <c r="B494" s="170"/>
    </row>
    <row r="495" s="55" customFormat="true" ht="26.1" hidden="false" customHeight="true" outlineLevel="0" collapsed="false">
      <c r="A495" s="170"/>
      <c r="B495" s="171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</row>
    <row r="496" s="55" customFormat="true" ht="26.1" hidden="false" customHeight="true" outlineLevel="0" collapsed="false">
      <c r="A496" s="170"/>
      <c r="B496" s="171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</row>
    <row r="497" s="10" customFormat="true" ht="26.1" hidden="false" customHeight="true" outlineLevel="0" collapsed="false">
      <c r="A497" s="170"/>
      <c r="B497" s="170"/>
      <c r="K497" s="55"/>
      <c r="L497" s="55"/>
      <c r="M497" s="55"/>
      <c r="N497" s="55"/>
      <c r="O497" s="55"/>
      <c r="P497" s="55"/>
      <c r="Q497" s="55"/>
      <c r="R497" s="55"/>
    </row>
    <row r="498" s="55" customFormat="true" ht="26.1" hidden="false" customHeight="true" outlineLevel="0" collapsed="false">
      <c r="A498" s="170"/>
      <c r="B498" s="170"/>
      <c r="C498" s="10"/>
      <c r="D498" s="10"/>
      <c r="E498" s="10"/>
      <c r="F498" s="10"/>
      <c r="G498" s="10"/>
      <c r="H498" s="10"/>
      <c r="I498" s="10"/>
      <c r="J498" s="10"/>
    </row>
    <row r="499" s="55" customFormat="true" ht="26.1" hidden="false" customHeight="true" outlineLevel="0" collapsed="false">
      <c r="A499" s="170"/>
      <c r="B499" s="17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</row>
    <row r="500" s="55" customFormat="true" ht="36" hidden="false" customHeight="true" outlineLevel="0" collapsed="false">
      <c r="A500" s="170"/>
      <c r="B500" s="17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</row>
    <row r="501" s="55" customFormat="true" ht="26.1" hidden="false" customHeight="true" outlineLevel="0" collapsed="false">
      <c r="A501" s="170"/>
      <c r="B501" s="171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</row>
    <row r="502" s="10" customFormat="true" ht="26.1" hidden="false" customHeight="true" outlineLevel="0" collapsed="false">
      <c r="A502" s="170"/>
      <c r="B502" s="171"/>
      <c r="K502" s="55"/>
      <c r="L502" s="55"/>
      <c r="M502" s="55"/>
      <c r="N502" s="55"/>
      <c r="O502" s="55"/>
      <c r="P502" s="55"/>
      <c r="Q502" s="55"/>
      <c r="R502" s="55"/>
    </row>
    <row r="503" s="55" customFormat="true" ht="26.1" hidden="false" customHeight="true" outlineLevel="0" collapsed="false">
      <c r="A503" s="170"/>
      <c r="B503" s="17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</row>
    <row r="504" s="10" customFormat="true" ht="26.1" hidden="false" customHeight="true" outlineLevel="0" collapsed="false">
      <c r="A504" s="170"/>
      <c r="B504" s="170"/>
    </row>
    <row r="505" s="55" customFormat="true" ht="37.5" hidden="false" customHeight="true" outlineLevel="0" collapsed="false">
      <c r="A505" s="170"/>
      <c r="B505" s="170"/>
      <c r="C505" s="10"/>
      <c r="D505" s="10"/>
      <c r="E505" s="10"/>
      <c r="F505" s="10"/>
      <c r="G505" s="10"/>
      <c r="H505" s="10"/>
      <c r="I505" s="10"/>
      <c r="J505" s="10"/>
    </row>
    <row r="506" s="10" customFormat="true" ht="42" hidden="false" customHeight="true" outlineLevel="0" collapsed="false">
      <c r="A506" s="170"/>
      <c r="B506" s="171"/>
      <c r="K506" s="55"/>
      <c r="L506" s="55"/>
      <c r="M506" s="55"/>
      <c r="N506" s="55"/>
      <c r="O506" s="55"/>
      <c r="P506" s="55"/>
      <c r="Q506" s="55"/>
      <c r="R506" s="55"/>
    </row>
    <row r="507" s="55" customFormat="true" ht="45" hidden="false" customHeight="true" outlineLevel="0" collapsed="false">
      <c r="A507" s="170"/>
      <c r="B507" s="17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</row>
    <row r="508" s="10" customFormat="true" ht="32.25" hidden="false" customHeight="true" outlineLevel="0" collapsed="false">
      <c r="A508" s="170"/>
      <c r="B508" s="170"/>
      <c r="K508" s="55"/>
      <c r="L508" s="55"/>
      <c r="M508" s="55"/>
      <c r="N508" s="55"/>
      <c r="O508" s="55"/>
      <c r="P508" s="55"/>
      <c r="Q508" s="55"/>
      <c r="R508" s="55"/>
    </row>
    <row r="509" s="10" customFormat="true" ht="26.1" hidden="false" customHeight="true" outlineLevel="0" collapsed="false">
      <c r="A509" s="170"/>
      <c r="B509" s="171"/>
      <c r="K509" s="55"/>
      <c r="L509" s="55"/>
      <c r="M509" s="55"/>
      <c r="N509" s="55"/>
      <c r="O509" s="55"/>
      <c r="P509" s="55"/>
      <c r="Q509" s="55"/>
      <c r="R509" s="55"/>
    </row>
    <row r="510" s="10" customFormat="true" ht="26.1" hidden="false" customHeight="true" outlineLevel="0" collapsed="false">
      <c r="A510" s="170"/>
      <c r="B510" s="171"/>
    </row>
    <row r="511" s="10" customFormat="true" ht="26.1" hidden="false" customHeight="true" outlineLevel="0" collapsed="false">
      <c r="A511" s="173"/>
      <c r="B511" s="173"/>
      <c r="K511" s="55"/>
      <c r="L511" s="55"/>
      <c r="M511" s="55"/>
      <c r="N511" s="55"/>
      <c r="O511" s="55"/>
      <c r="P511" s="55"/>
      <c r="Q511" s="55"/>
      <c r="R511" s="55"/>
    </row>
    <row r="512" s="10" customFormat="true" ht="26.1" hidden="false" customHeight="true" outlineLevel="0" collapsed="false">
      <c r="A512" s="173"/>
      <c r="B512" s="174"/>
      <c r="K512" s="55"/>
      <c r="L512" s="55"/>
      <c r="M512" s="55"/>
      <c r="N512" s="55"/>
      <c r="O512" s="55"/>
      <c r="P512" s="55"/>
      <c r="Q512" s="55"/>
      <c r="R512" s="55"/>
    </row>
    <row r="513" s="10" customFormat="true" ht="26.1" hidden="false" customHeight="true" outlineLevel="0" collapsed="false">
      <c r="A513" s="161"/>
      <c r="B513" s="162"/>
    </row>
    <row r="514" s="55" customFormat="true" ht="26.1" hidden="false" customHeight="true" outlineLevel="0" collapsed="false">
      <c r="A514" s="161"/>
      <c r="B514" s="161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</row>
    <row r="515" s="55" customFormat="true" ht="26.1" hidden="false" customHeight="true" outlineLevel="0" collapsed="false">
      <c r="A515" s="161"/>
      <c r="B515" s="162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</row>
    <row r="516" s="55" customFormat="true" ht="26.1" hidden="false" customHeight="true" outlineLevel="0" collapsed="false">
      <c r="A516" s="161"/>
      <c r="B516" s="162"/>
      <c r="C516" s="10"/>
      <c r="D516" s="10"/>
      <c r="E516" s="10"/>
      <c r="F516" s="10"/>
      <c r="G516" s="10"/>
      <c r="H516" s="10"/>
      <c r="I516" s="10"/>
      <c r="J516" s="10"/>
    </row>
    <row r="517" s="55" customFormat="true" ht="26.1" hidden="false" customHeight="true" outlineLevel="0" collapsed="false">
      <c r="A517" s="161"/>
      <c r="B517" s="161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</row>
    <row r="518" s="55" customFormat="true" ht="26.1" hidden="false" customHeight="true" outlineLevel="0" collapsed="false">
      <c r="A518" s="161"/>
      <c r="B518" s="161"/>
      <c r="C518" s="10"/>
      <c r="D518" s="10"/>
      <c r="E518" s="10"/>
      <c r="F518" s="10"/>
      <c r="G518" s="10"/>
      <c r="H518" s="10"/>
      <c r="I518" s="10"/>
      <c r="J518" s="10"/>
    </row>
    <row r="519" s="10" customFormat="true" ht="26.1" hidden="false" customHeight="true" outlineLevel="0" collapsed="false">
      <c r="A519" s="161"/>
      <c r="B519" s="161"/>
      <c r="K519" s="165" t="e">
        <f aca="false">#REF!</f>
        <v>#REF!</v>
      </c>
      <c r="L519" s="55"/>
      <c r="M519" s="55"/>
      <c r="N519" s="55"/>
      <c r="O519" s="55"/>
      <c r="P519" s="55"/>
      <c r="Q519" s="55"/>
      <c r="R519" s="55"/>
    </row>
    <row r="520" s="55" customFormat="true" ht="26.1" hidden="false" customHeight="true" outlineLevel="0" collapsed="false">
      <c r="A520" s="161"/>
      <c r="B520" s="162"/>
      <c r="C520" s="10"/>
      <c r="D520" s="10"/>
      <c r="E520" s="10"/>
      <c r="F520" s="10"/>
      <c r="G520" s="10"/>
      <c r="H520" s="10"/>
      <c r="I520" s="10"/>
      <c r="J520" s="10"/>
    </row>
    <row r="521" s="55" customFormat="true" ht="35.25" hidden="false" customHeight="true" outlineLevel="0" collapsed="false">
      <c r="A521" s="161"/>
      <c r="B521" s="161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</row>
    <row r="522" s="10" customFormat="true" ht="26.1" hidden="false" customHeight="true" outlineLevel="0" collapsed="false">
      <c r="A522" s="161"/>
      <c r="B522" s="162"/>
      <c r="K522" s="55"/>
      <c r="L522" s="55"/>
      <c r="M522" s="55"/>
      <c r="N522" s="55"/>
      <c r="O522" s="55"/>
      <c r="P522" s="55"/>
      <c r="Q522" s="55"/>
      <c r="R522" s="55"/>
    </row>
    <row r="523" s="55" customFormat="true" ht="26.1" hidden="false" customHeight="true" outlineLevel="0" collapsed="false">
      <c r="A523" s="161"/>
      <c r="B523" s="162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</row>
    <row r="524" s="55" customFormat="true" ht="26.1" hidden="false" customHeight="true" outlineLevel="0" collapsed="false">
      <c r="A524" s="161"/>
      <c r="B524" s="162"/>
      <c r="C524" s="10"/>
      <c r="D524" s="10"/>
      <c r="E524" s="10"/>
      <c r="F524" s="10"/>
      <c r="G524" s="10"/>
      <c r="H524" s="10"/>
      <c r="I524" s="10"/>
      <c r="J524" s="10"/>
    </row>
    <row r="525" s="55" customFormat="true" ht="26.1" hidden="false" customHeight="true" outlineLevel="0" collapsed="false">
      <c r="A525" s="161"/>
      <c r="B525" s="161"/>
      <c r="C525" s="10"/>
      <c r="D525" s="10"/>
      <c r="E525" s="10"/>
      <c r="F525" s="10"/>
      <c r="G525" s="10"/>
      <c r="H525" s="10"/>
      <c r="I525" s="10"/>
      <c r="J525" s="10"/>
    </row>
    <row r="526" s="55" customFormat="true" ht="26.1" hidden="false" customHeight="true" outlineLevel="0" collapsed="false">
      <c r="A526" s="161"/>
      <c r="B526" s="162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</row>
    <row r="527" s="55" customFormat="true" ht="26.1" hidden="false" customHeight="true" outlineLevel="0" collapsed="false">
      <c r="A527" s="161"/>
      <c r="B527" s="161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</row>
    <row r="528" s="10" customFormat="true" ht="26.1" hidden="false" customHeight="true" outlineLevel="0" collapsed="false">
      <c r="A528" s="161"/>
      <c r="B528" s="162"/>
    </row>
    <row r="529" s="10" customFormat="true" ht="32.25" hidden="false" customHeight="true" outlineLevel="0" collapsed="false">
      <c r="A529" s="161"/>
      <c r="B529" s="162"/>
      <c r="K529" s="55"/>
      <c r="L529" s="55"/>
      <c r="M529" s="55"/>
      <c r="N529" s="55"/>
      <c r="O529" s="55"/>
      <c r="P529" s="55"/>
      <c r="Q529" s="55"/>
      <c r="R529" s="55"/>
    </row>
    <row r="530" s="55" customFormat="true" ht="26.1" hidden="false" customHeight="true" outlineLevel="0" collapsed="false">
      <c r="A530" s="161"/>
      <c r="B530" s="161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</row>
    <row r="531" s="10" customFormat="true" ht="26.1" hidden="false" customHeight="true" outlineLevel="0" collapsed="false">
      <c r="A531" s="161"/>
      <c r="B531" s="161"/>
      <c r="K531" s="55"/>
      <c r="L531" s="55"/>
      <c r="M531" s="55"/>
      <c r="N531" s="55"/>
      <c r="O531" s="55"/>
      <c r="P531" s="55"/>
      <c r="Q531" s="55"/>
      <c r="R531" s="55"/>
    </row>
    <row r="532" s="55" customFormat="true" ht="26.1" hidden="false" customHeight="true" outlineLevel="0" collapsed="false">
      <c r="A532" s="161"/>
      <c r="B532" s="161"/>
      <c r="C532" s="10"/>
      <c r="D532" s="10"/>
      <c r="E532" s="10"/>
      <c r="F532" s="10"/>
      <c r="G532" s="10"/>
      <c r="H532" s="10"/>
      <c r="I532" s="10"/>
      <c r="J532" s="10"/>
    </row>
    <row r="533" s="10" customFormat="true" ht="26.1" hidden="false" customHeight="true" outlineLevel="0" collapsed="false">
      <c r="A533" s="161"/>
      <c r="B533" s="162"/>
      <c r="K533" s="55"/>
      <c r="L533" s="55"/>
      <c r="M533" s="55"/>
      <c r="N533" s="55"/>
      <c r="O533" s="55"/>
      <c r="P533" s="55"/>
      <c r="Q533" s="55"/>
      <c r="R533" s="55"/>
    </row>
    <row r="534" s="55" customFormat="true" ht="26.1" hidden="false" customHeight="true" outlineLevel="0" collapsed="false">
      <c r="A534" s="161"/>
      <c r="B534" s="161"/>
      <c r="C534" s="10"/>
      <c r="D534" s="10"/>
      <c r="E534" s="10"/>
      <c r="F534" s="10"/>
      <c r="G534" s="10"/>
      <c r="H534" s="10"/>
      <c r="I534" s="10"/>
      <c r="J534" s="10"/>
    </row>
    <row r="535" s="10" customFormat="true" ht="26.1" hidden="false" customHeight="true" outlineLevel="0" collapsed="false">
      <c r="A535" s="161"/>
      <c r="B535" s="162"/>
    </row>
    <row r="536" s="55" customFormat="true" ht="26.1" hidden="false" customHeight="true" outlineLevel="0" collapsed="false">
      <c r="A536" s="161"/>
      <c r="B536" s="162"/>
      <c r="C536" s="10"/>
      <c r="D536" s="10"/>
      <c r="E536" s="10"/>
      <c r="F536" s="10"/>
      <c r="G536" s="10"/>
      <c r="H536" s="10"/>
      <c r="I536" s="10"/>
      <c r="J536" s="10"/>
    </row>
    <row r="537" s="55" customFormat="true" ht="30.75" hidden="false" customHeight="true" outlineLevel="0" collapsed="false">
      <c r="A537" s="161"/>
      <c r="B537" s="162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</row>
    <row r="538" s="10" customFormat="true" ht="26.1" hidden="false" customHeight="true" outlineLevel="0" collapsed="false">
      <c r="A538" s="161"/>
      <c r="B538" s="162"/>
    </row>
    <row r="539" s="55" customFormat="true" ht="26.1" hidden="false" customHeight="true" outlineLevel="0" collapsed="false">
      <c r="A539" s="161"/>
      <c r="B539" s="161"/>
      <c r="C539" s="10"/>
      <c r="D539" s="10"/>
      <c r="E539" s="10"/>
      <c r="F539" s="10"/>
      <c r="G539" s="10"/>
      <c r="H539" s="10"/>
      <c r="I539" s="10"/>
      <c r="J539" s="10"/>
    </row>
    <row r="540" s="10" customFormat="true" ht="26.1" hidden="false" customHeight="true" outlineLevel="0" collapsed="false">
      <c r="A540" s="161"/>
      <c r="B540" s="162"/>
      <c r="K540" s="55"/>
      <c r="L540" s="55"/>
      <c r="M540" s="55"/>
      <c r="N540" s="55"/>
      <c r="O540" s="55"/>
      <c r="P540" s="55"/>
      <c r="Q540" s="55"/>
      <c r="R540" s="55"/>
    </row>
    <row r="541" s="111" customFormat="true" ht="26.1" hidden="false" customHeight="true" outlineLevel="0" collapsed="false">
      <c r="A541" s="161"/>
      <c r="B541" s="161"/>
      <c r="C541" s="10"/>
      <c r="D541" s="10"/>
      <c r="E541" s="10"/>
      <c r="F541" s="10"/>
      <c r="G541" s="10"/>
      <c r="H541" s="10"/>
      <c r="I541" s="10"/>
      <c r="J541" s="10"/>
      <c r="K541" s="55"/>
      <c r="L541" s="55"/>
      <c r="M541" s="55"/>
      <c r="N541" s="55"/>
      <c r="O541" s="55"/>
      <c r="P541" s="55"/>
      <c r="Q541" s="55"/>
      <c r="R541" s="55"/>
    </row>
    <row r="542" s="10" customFormat="true" ht="26.1" hidden="false" customHeight="true" outlineLevel="0" collapsed="false">
      <c r="A542" s="161"/>
      <c r="B542" s="161"/>
      <c r="K542" s="55"/>
      <c r="L542" s="55"/>
      <c r="M542" s="55"/>
      <c r="N542" s="55"/>
      <c r="O542" s="55"/>
      <c r="P542" s="55"/>
      <c r="Q542" s="55"/>
      <c r="R542" s="55"/>
    </row>
    <row r="543" s="55" customFormat="true" ht="26.1" hidden="false" customHeight="true" outlineLevel="0" collapsed="false">
      <c r="A543" s="161"/>
      <c r="B543" s="162"/>
      <c r="C543" s="10"/>
      <c r="D543" s="10"/>
      <c r="E543" s="10"/>
      <c r="F543" s="10"/>
      <c r="G543" s="10"/>
      <c r="H543" s="10"/>
      <c r="I543" s="10"/>
      <c r="J543" s="10"/>
    </row>
    <row r="544" s="10" customFormat="true" ht="26.1" hidden="false" customHeight="true" outlineLevel="0" collapsed="false">
      <c r="A544" s="161"/>
      <c r="B544" s="162"/>
    </row>
    <row r="545" s="55" customFormat="true" ht="26.1" hidden="false" customHeight="true" outlineLevel="0" collapsed="false">
      <c r="A545" s="161"/>
      <c r="B545" s="162"/>
      <c r="C545" s="10"/>
      <c r="D545" s="10"/>
      <c r="E545" s="10"/>
      <c r="F545" s="10"/>
      <c r="G545" s="10"/>
      <c r="H545" s="10"/>
      <c r="I545" s="10"/>
      <c r="J545" s="10"/>
    </row>
    <row r="546" s="10" customFormat="true" ht="26.1" hidden="false" customHeight="true" outlineLevel="0" collapsed="false">
      <c r="A546" s="161"/>
      <c r="B546" s="162"/>
      <c r="K546" s="55"/>
      <c r="L546" s="55"/>
      <c r="M546" s="55"/>
      <c r="N546" s="55"/>
      <c r="O546" s="55"/>
      <c r="P546" s="55"/>
      <c r="Q546" s="55"/>
      <c r="R546" s="55"/>
    </row>
    <row r="547" s="55" customFormat="true" ht="26.1" hidden="false" customHeight="true" outlineLevel="0" collapsed="false">
      <c r="A547" s="161"/>
      <c r="B547" s="162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</row>
    <row r="548" s="10" customFormat="true" ht="26.1" hidden="false" customHeight="true" outlineLevel="0" collapsed="false">
      <c r="A548" s="161"/>
      <c r="B548" s="161"/>
      <c r="K548" s="55"/>
      <c r="L548" s="55"/>
      <c r="M548" s="55"/>
      <c r="N548" s="55"/>
      <c r="O548" s="55"/>
      <c r="P548" s="55"/>
      <c r="Q548" s="55"/>
      <c r="R548" s="55"/>
    </row>
    <row r="549" s="55" customFormat="true" ht="44.25" hidden="false" customHeight="true" outlineLevel="0" collapsed="false">
      <c r="A549" s="161"/>
      <c r="B549" s="162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</row>
    <row r="550" s="10" customFormat="true" ht="44.25" hidden="false" customHeight="true" outlineLevel="0" collapsed="false">
      <c r="A550" s="161"/>
      <c r="B550" s="162"/>
      <c r="K550" s="55"/>
      <c r="L550" s="55"/>
      <c r="M550" s="55"/>
      <c r="N550" s="55"/>
      <c r="O550" s="55"/>
      <c r="P550" s="55"/>
      <c r="Q550" s="55"/>
      <c r="R550" s="55"/>
    </row>
    <row r="551" s="55" customFormat="true" ht="26.1" hidden="false" customHeight="true" outlineLevel="0" collapsed="false">
      <c r="A551" s="161"/>
      <c r="B551" s="161"/>
      <c r="C551" s="10"/>
      <c r="D551" s="10"/>
      <c r="E551" s="10"/>
      <c r="F551" s="10"/>
      <c r="G551" s="10"/>
      <c r="H551" s="10"/>
      <c r="I551" s="10"/>
      <c r="J551" s="10"/>
    </row>
    <row r="552" s="58" customFormat="true" ht="26.1" hidden="false" customHeight="true" outlineLevel="0" collapsed="false">
      <c r="A552" s="161"/>
      <c r="B552" s="162"/>
      <c r="C552" s="10"/>
      <c r="D552" s="10"/>
      <c r="E552" s="10"/>
      <c r="F552" s="10"/>
      <c r="G552" s="10"/>
      <c r="H552" s="10"/>
      <c r="I552" s="10"/>
      <c r="J552" s="10"/>
      <c r="K552" s="55"/>
      <c r="L552" s="55"/>
      <c r="M552" s="55"/>
      <c r="N552" s="55"/>
      <c r="O552" s="55"/>
      <c r="P552" s="55"/>
      <c r="Q552" s="55"/>
      <c r="R552" s="55"/>
    </row>
    <row r="553" s="55" customFormat="true" ht="26.1" hidden="false" customHeight="true" outlineLevel="0" collapsed="false">
      <c r="A553" s="161"/>
      <c r="B553" s="161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</row>
    <row r="554" s="10" customFormat="true" ht="26.1" hidden="false" customHeight="true" outlineLevel="0" collapsed="false">
      <c r="A554" s="161"/>
      <c r="B554" s="162"/>
      <c r="K554" s="55"/>
      <c r="L554" s="55"/>
      <c r="M554" s="55"/>
      <c r="N554" s="55"/>
      <c r="O554" s="55"/>
      <c r="P554" s="55"/>
      <c r="Q554" s="55"/>
      <c r="R554" s="55"/>
    </row>
    <row r="555" s="55" customFormat="true" ht="26.1" hidden="false" customHeight="true" outlineLevel="0" collapsed="false">
      <c r="A555" s="161"/>
      <c r="B555" s="162"/>
      <c r="C555" s="10"/>
      <c r="D555" s="10"/>
      <c r="E555" s="10"/>
      <c r="F555" s="10"/>
      <c r="G555" s="10"/>
      <c r="H555" s="10"/>
      <c r="I555" s="10"/>
      <c r="J555" s="10"/>
    </row>
    <row r="556" s="55" customFormat="true" ht="26.1" hidden="false" customHeight="true" outlineLevel="0" collapsed="false">
      <c r="A556" s="161"/>
      <c r="B556" s="162"/>
      <c r="C556" s="10"/>
      <c r="D556" s="10"/>
      <c r="E556" s="10"/>
      <c r="F556" s="10"/>
      <c r="G556" s="10"/>
      <c r="H556" s="10"/>
      <c r="I556" s="10"/>
      <c r="J556" s="10"/>
    </row>
    <row r="557" s="55" customFormat="true" ht="45.75" hidden="false" customHeight="true" outlineLevel="0" collapsed="false">
      <c r="A557" s="161"/>
      <c r="B557" s="161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</row>
    <row r="558" s="10" customFormat="true" ht="45.75" hidden="false" customHeight="true" outlineLevel="0" collapsed="false">
      <c r="A558" s="161"/>
      <c r="B558" s="162"/>
      <c r="K558" s="55"/>
      <c r="L558" s="55"/>
      <c r="M558" s="55"/>
      <c r="N558" s="55"/>
      <c r="O558" s="55"/>
      <c r="P558" s="55"/>
      <c r="Q558" s="55"/>
      <c r="R558" s="55"/>
    </row>
    <row r="559" s="55" customFormat="true" ht="26.1" hidden="false" customHeight="true" outlineLevel="0" collapsed="false">
      <c r="A559" s="161"/>
      <c r="B559" s="162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</row>
    <row r="560" s="55" customFormat="true" ht="26.1" hidden="false" customHeight="true" outlineLevel="0" collapsed="false">
      <c r="A560" s="161"/>
      <c r="B560" s="162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</row>
    <row r="561" s="55" customFormat="true" ht="26.1" hidden="false" customHeight="true" outlineLevel="0" collapsed="false">
      <c r="A561" s="161"/>
      <c r="B561" s="161"/>
      <c r="C561" s="10"/>
      <c r="D561" s="10"/>
      <c r="E561" s="10"/>
      <c r="F561" s="10"/>
      <c r="G561" s="10"/>
      <c r="H561" s="10"/>
      <c r="I561" s="10"/>
      <c r="J561" s="10"/>
    </row>
    <row r="562" s="10" customFormat="true" ht="30.75" hidden="false" customHeight="true" outlineLevel="0" collapsed="false">
      <c r="A562" s="161"/>
      <c r="B562" s="162"/>
      <c r="K562" s="55"/>
      <c r="L562" s="55"/>
      <c r="M562" s="55"/>
      <c r="N562" s="55"/>
      <c r="O562" s="55"/>
      <c r="P562" s="55"/>
      <c r="Q562" s="55"/>
      <c r="R562" s="55"/>
    </row>
    <row r="563" s="55" customFormat="true" ht="26.1" hidden="false" customHeight="true" outlineLevel="0" collapsed="false">
      <c r="A563" s="161"/>
      <c r="B563" s="161"/>
      <c r="C563" s="10"/>
      <c r="D563" s="10"/>
      <c r="E563" s="10"/>
      <c r="F563" s="10"/>
      <c r="G563" s="10"/>
      <c r="H563" s="10"/>
      <c r="I563" s="202"/>
      <c r="J563" s="202"/>
      <c r="K563" s="73"/>
      <c r="L563" s="73"/>
      <c r="M563" s="73"/>
      <c r="N563" s="73"/>
      <c r="O563" s="73"/>
      <c r="P563" s="73"/>
      <c r="Q563" s="73"/>
      <c r="R563" s="73"/>
    </row>
    <row r="564" s="10" customFormat="true" ht="26.1" hidden="false" customHeight="true" outlineLevel="0" collapsed="false">
      <c r="A564" s="161"/>
      <c r="B564" s="161"/>
      <c r="K564" s="55"/>
      <c r="L564" s="55"/>
      <c r="M564" s="55"/>
      <c r="N564" s="55"/>
      <c r="O564" s="55"/>
      <c r="P564" s="55"/>
      <c r="Q564" s="55"/>
      <c r="R564" s="55"/>
    </row>
    <row r="565" s="10" customFormat="true" ht="26.1" hidden="false" customHeight="true" outlineLevel="0" collapsed="false">
      <c r="A565" s="161"/>
      <c r="B565" s="162"/>
      <c r="I565" s="111"/>
      <c r="J565" s="111"/>
      <c r="K565" s="73"/>
      <c r="L565" s="73"/>
      <c r="M565" s="73"/>
      <c r="N565" s="73"/>
      <c r="O565" s="73"/>
      <c r="P565" s="73"/>
      <c r="Q565" s="73"/>
      <c r="R565" s="73"/>
    </row>
    <row r="566" s="10" customFormat="true" ht="26.1" hidden="false" customHeight="true" outlineLevel="0" collapsed="false">
      <c r="A566" s="161"/>
      <c r="B566" s="162"/>
      <c r="K566" s="55"/>
      <c r="L566" s="55"/>
      <c r="M566" s="55"/>
      <c r="N566" s="55"/>
      <c r="O566" s="55"/>
      <c r="P566" s="55"/>
      <c r="Q566" s="55"/>
      <c r="R566" s="55"/>
    </row>
    <row r="567" s="73" customFormat="true" ht="26.1" hidden="false" customHeight="true" outlineLevel="0" collapsed="false">
      <c r="A567" s="185"/>
      <c r="B567" s="186"/>
      <c r="C567" s="202"/>
      <c r="D567" s="202"/>
      <c r="E567" s="202"/>
      <c r="F567" s="202"/>
      <c r="G567" s="202"/>
      <c r="H567" s="202"/>
      <c r="I567" s="10"/>
      <c r="J567" s="10"/>
      <c r="K567" s="55"/>
      <c r="L567" s="55"/>
      <c r="M567" s="55"/>
      <c r="N567" s="55"/>
      <c r="O567" s="55"/>
      <c r="P567" s="55"/>
      <c r="Q567" s="55"/>
      <c r="R567" s="55"/>
    </row>
    <row r="568" s="55" customFormat="true" ht="26.1" hidden="false" customHeight="true" outlineLevel="0" collapsed="false">
      <c r="A568" s="161"/>
      <c r="B568" s="162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</row>
    <row r="569" s="55" customFormat="true" ht="35.25" hidden="false" customHeight="true" outlineLevel="0" collapsed="false">
      <c r="A569" s="185"/>
      <c r="B569" s="186"/>
      <c r="C569" s="111"/>
      <c r="D569" s="111"/>
      <c r="E569" s="111"/>
      <c r="F569" s="111"/>
      <c r="G569" s="111"/>
      <c r="H569" s="111"/>
      <c r="I569" s="10"/>
      <c r="J569" s="10"/>
    </row>
    <row r="570" s="55" customFormat="true" ht="38.25" hidden="false" customHeight="true" outlineLevel="0" collapsed="false">
      <c r="A570" s="161"/>
      <c r="B570" s="162"/>
      <c r="C570" s="10"/>
      <c r="D570" s="10"/>
      <c r="E570" s="10"/>
      <c r="F570" s="10"/>
      <c r="G570" s="10"/>
      <c r="H570" s="10"/>
      <c r="I570" s="10"/>
      <c r="J570" s="10"/>
    </row>
    <row r="571" s="55" customFormat="true" ht="29.25" hidden="false" customHeight="true" outlineLevel="0" collapsed="false">
      <c r="A571" s="161"/>
      <c r="B571" s="162"/>
      <c r="C571" s="10"/>
      <c r="D571" s="10"/>
      <c r="E571" s="10"/>
      <c r="F571" s="10"/>
      <c r="G571" s="10"/>
      <c r="H571" s="10"/>
      <c r="I571" s="10"/>
      <c r="J571" s="10"/>
    </row>
    <row r="572" s="10" customFormat="true" ht="29.25" hidden="false" customHeight="true" outlineLevel="0" collapsed="false">
      <c r="A572" s="161"/>
      <c r="B572" s="161"/>
    </row>
    <row r="573" s="55" customFormat="true" ht="30.75" hidden="false" customHeight="true" outlineLevel="0" collapsed="false">
      <c r="A573" s="161"/>
      <c r="B573" s="162"/>
      <c r="C573" s="10"/>
      <c r="D573" s="10"/>
      <c r="E573" s="10"/>
      <c r="F573" s="10"/>
      <c r="G573" s="10"/>
      <c r="H573" s="10"/>
      <c r="I573" s="10"/>
      <c r="J573" s="10"/>
    </row>
    <row r="574" s="160" customFormat="true" ht="34.5" hidden="false" customHeight="true" outlineLevel="0" collapsed="false">
      <c r="A574" s="161"/>
      <c r="B574" s="162"/>
      <c r="C574" s="10"/>
      <c r="D574" s="10"/>
      <c r="E574" s="10"/>
      <c r="F574" s="10"/>
      <c r="G574" s="10"/>
      <c r="H574" s="10"/>
      <c r="I574" s="10"/>
      <c r="J574" s="10"/>
      <c r="K574" s="55"/>
      <c r="L574" s="55"/>
      <c r="M574" s="55"/>
      <c r="N574" s="55"/>
      <c r="O574" s="55"/>
      <c r="P574" s="55"/>
      <c r="Q574" s="55"/>
      <c r="R574" s="55"/>
    </row>
    <row r="575" s="55" customFormat="true" ht="26.1" hidden="false" customHeight="true" outlineLevel="0" collapsed="false">
      <c r="A575" s="161"/>
      <c r="B575" s="162"/>
      <c r="C575" s="10"/>
      <c r="D575" s="10"/>
      <c r="E575" s="10"/>
      <c r="F575" s="10"/>
      <c r="G575" s="10"/>
      <c r="H575" s="10"/>
      <c r="I575" s="10"/>
      <c r="J575" s="10"/>
    </row>
    <row r="576" s="55" customFormat="true" ht="35.25" hidden="false" customHeight="true" outlineLevel="0" collapsed="false">
      <c r="A576" s="161"/>
      <c r="B576" s="161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</row>
    <row r="577" s="10" customFormat="true" ht="31.5" hidden="false" customHeight="true" outlineLevel="0" collapsed="false">
      <c r="A577" s="161"/>
      <c r="B577" s="162"/>
    </row>
    <row r="578" s="10" customFormat="true" ht="26.1" hidden="false" customHeight="true" outlineLevel="0" collapsed="false">
      <c r="A578" s="161"/>
      <c r="B578" s="162"/>
    </row>
    <row r="579" s="10" customFormat="true" ht="26.1" hidden="false" customHeight="true" outlineLevel="0" collapsed="false">
      <c r="A579" s="161"/>
      <c r="B579" s="162"/>
    </row>
    <row r="580" s="10" customFormat="true" ht="26.1" hidden="false" customHeight="true" outlineLevel="0" collapsed="false">
      <c r="A580" s="161"/>
      <c r="B580" s="161"/>
    </row>
    <row r="581" s="10" customFormat="true" ht="26.1" hidden="false" customHeight="true" outlineLevel="0" collapsed="false">
      <c r="A581" s="161"/>
      <c r="B581" s="161"/>
    </row>
    <row r="582" s="10" customFormat="true" ht="30.75" hidden="false" customHeight="true" outlineLevel="0" collapsed="false">
      <c r="A582" s="161"/>
      <c r="B582" s="161"/>
      <c r="K582" s="55"/>
      <c r="L582" s="55"/>
      <c r="M582" s="55"/>
      <c r="N582" s="55"/>
      <c r="O582" s="55"/>
      <c r="P582" s="55"/>
      <c r="Q582" s="55"/>
      <c r="R582" s="55"/>
    </row>
    <row r="583" s="55" customFormat="true" ht="26.1" hidden="false" customHeight="true" outlineLevel="0" collapsed="false">
      <c r="A583" s="161"/>
      <c r="B583" s="161"/>
      <c r="C583" s="10"/>
      <c r="D583" s="10"/>
      <c r="E583" s="10"/>
      <c r="F583" s="10"/>
      <c r="G583" s="10"/>
      <c r="H583" s="10"/>
      <c r="I583" s="10"/>
      <c r="J583" s="10"/>
    </row>
    <row r="584" s="55" customFormat="true" ht="26.1" hidden="false" customHeight="true" outlineLevel="0" collapsed="false">
      <c r="A584" s="161"/>
      <c r="B584" s="161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</row>
    <row r="585" s="55" customFormat="true" ht="26.1" hidden="false" customHeight="true" outlineLevel="0" collapsed="false">
      <c r="A585" s="161"/>
      <c r="B585" s="161"/>
      <c r="C585" s="10"/>
      <c r="D585" s="10"/>
      <c r="E585" s="10"/>
      <c r="F585" s="10"/>
      <c r="G585" s="10"/>
      <c r="H585" s="10"/>
      <c r="I585" s="10"/>
      <c r="J585" s="10"/>
    </row>
    <row r="586" s="55" customFormat="true" ht="26.1" hidden="false" customHeight="true" outlineLevel="0" collapsed="false">
      <c r="A586" s="161"/>
      <c r="B586" s="162"/>
      <c r="C586" s="10"/>
      <c r="D586" s="10"/>
      <c r="E586" s="10"/>
      <c r="F586" s="10"/>
      <c r="G586" s="10"/>
      <c r="H586" s="10"/>
      <c r="I586" s="10"/>
      <c r="J586" s="10"/>
    </row>
    <row r="587" s="55" customFormat="true" ht="26.1" hidden="false" customHeight="true" outlineLevel="0" collapsed="false">
      <c r="A587" s="161"/>
      <c r="B587" s="162"/>
      <c r="C587" s="10"/>
      <c r="D587" s="10"/>
      <c r="E587" s="10"/>
      <c r="F587" s="10"/>
      <c r="G587" s="10"/>
      <c r="H587" s="10"/>
      <c r="I587" s="10"/>
      <c r="J587" s="10"/>
    </row>
    <row r="588" s="10" customFormat="true" ht="26.1" hidden="false" customHeight="true" outlineLevel="0" collapsed="false">
      <c r="A588" s="161"/>
      <c r="B588" s="161"/>
      <c r="K588" s="55"/>
      <c r="L588" s="55"/>
      <c r="M588" s="55"/>
      <c r="N588" s="55"/>
      <c r="O588" s="55"/>
      <c r="P588" s="55"/>
      <c r="Q588" s="55"/>
      <c r="R588" s="55"/>
    </row>
    <row r="589" s="55" customFormat="true" ht="26.1" hidden="false" customHeight="true" outlineLevel="0" collapsed="false">
      <c r="A589" s="161"/>
      <c r="B589" s="162"/>
      <c r="C589" s="10"/>
      <c r="D589" s="10"/>
      <c r="E589" s="10"/>
      <c r="F589" s="10"/>
      <c r="G589" s="10"/>
      <c r="H589" s="10"/>
      <c r="I589" s="10"/>
      <c r="J589" s="10"/>
    </row>
    <row r="590" s="55" customFormat="true" ht="26.1" hidden="false" customHeight="true" outlineLevel="0" collapsed="false">
      <c r="A590" s="161"/>
      <c r="B590" s="162"/>
      <c r="C590" s="10"/>
      <c r="D590" s="10"/>
      <c r="E590" s="10"/>
      <c r="F590" s="10"/>
      <c r="G590" s="10"/>
      <c r="H590" s="10"/>
      <c r="I590" s="10"/>
      <c r="J590" s="10"/>
    </row>
    <row r="591" s="55" customFormat="true" ht="26.1" hidden="false" customHeight="true" outlineLevel="0" collapsed="false">
      <c r="A591" s="161"/>
      <c r="B591" s="162"/>
      <c r="C591" s="10"/>
      <c r="D591" s="10"/>
      <c r="E591" s="10"/>
      <c r="F591" s="10"/>
      <c r="G591" s="10"/>
      <c r="H591" s="10"/>
      <c r="I591" s="10"/>
      <c r="J591" s="10"/>
    </row>
    <row r="592" s="10" customFormat="true" ht="26.1" hidden="false" customHeight="true" outlineLevel="0" collapsed="false">
      <c r="A592" s="161"/>
      <c r="B592" s="162"/>
    </row>
    <row r="593" s="55" customFormat="true" ht="26.1" hidden="false" customHeight="true" outlineLevel="0" collapsed="false">
      <c r="A593" s="161"/>
      <c r="B593" s="162"/>
      <c r="C593" s="10"/>
      <c r="D593" s="10"/>
      <c r="E593" s="10"/>
      <c r="F593" s="10"/>
      <c r="G593" s="10"/>
      <c r="H593" s="10"/>
      <c r="I593" s="10"/>
      <c r="J593" s="10"/>
    </row>
    <row r="594" s="55" customFormat="true" ht="26.1" hidden="false" customHeight="true" outlineLevel="0" collapsed="false">
      <c r="A594" s="161"/>
      <c r="B594" s="162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</row>
    <row r="595" s="55" customFormat="true" ht="26.1" hidden="false" customHeight="true" outlineLevel="0" collapsed="false">
      <c r="A595" s="161"/>
      <c r="B595" s="162"/>
      <c r="C595" s="10"/>
      <c r="D595" s="10"/>
      <c r="E595" s="10"/>
      <c r="F595" s="10"/>
      <c r="G595" s="10"/>
      <c r="H595" s="10"/>
      <c r="I595" s="10"/>
      <c r="J595" s="10"/>
    </row>
    <row r="596" s="10" customFormat="true" ht="26.1" hidden="false" customHeight="true" outlineLevel="0" collapsed="false">
      <c r="A596" s="166"/>
      <c r="B596" s="166"/>
      <c r="K596" s="55"/>
      <c r="L596" s="55"/>
      <c r="M596" s="55"/>
      <c r="N596" s="55"/>
      <c r="O596" s="55"/>
      <c r="P596" s="55"/>
      <c r="Q596" s="55"/>
      <c r="R596" s="55"/>
    </row>
    <row r="597" s="55" customFormat="true" ht="26.1" hidden="false" customHeight="true" outlineLevel="0" collapsed="false">
      <c r="A597" s="166"/>
      <c r="B597" s="167"/>
      <c r="C597" s="10"/>
      <c r="D597" s="10"/>
      <c r="E597" s="10"/>
      <c r="F597" s="10"/>
      <c r="G597" s="10"/>
      <c r="H597" s="10"/>
      <c r="I597" s="111"/>
      <c r="J597" s="111"/>
      <c r="K597" s="10"/>
      <c r="L597" s="10"/>
      <c r="M597" s="10"/>
      <c r="N597" s="10"/>
      <c r="O597" s="10"/>
      <c r="P597" s="10"/>
      <c r="Q597" s="10"/>
      <c r="R597" s="10"/>
    </row>
    <row r="598" s="10" customFormat="true" ht="26.1" hidden="false" customHeight="true" outlineLevel="0" collapsed="false">
      <c r="A598" s="170"/>
      <c r="B598" s="170"/>
      <c r="K598" s="55"/>
      <c r="L598" s="55"/>
      <c r="M598" s="55"/>
      <c r="N598" s="55"/>
      <c r="O598" s="55"/>
      <c r="P598" s="55"/>
      <c r="Q598" s="55"/>
      <c r="R598" s="55"/>
    </row>
    <row r="599" s="10" customFormat="true" ht="29.25" hidden="false" customHeight="true" outlineLevel="0" collapsed="false">
      <c r="A599" s="161"/>
      <c r="B599" s="162"/>
      <c r="K599" s="55"/>
      <c r="L599" s="55"/>
      <c r="M599" s="55"/>
      <c r="N599" s="55"/>
      <c r="O599" s="55"/>
      <c r="P599" s="55"/>
      <c r="Q599" s="55"/>
      <c r="R599" s="55"/>
    </row>
    <row r="600" s="10" customFormat="true" ht="26.1" hidden="false" customHeight="true" outlineLevel="0" collapsed="false">
      <c r="A600" s="161"/>
      <c r="B600" s="162"/>
      <c r="K600" s="55"/>
      <c r="L600" s="55"/>
      <c r="M600" s="55"/>
      <c r="N600" s="55"/>
      <c r="O600" s="55"/>
      <c r="P600" s="55"/>
      <c r="Q600" s="55"/>
      <c r="R600" s="55"/>
    </row>
    <row r="601" s="55" customFormat="true" ht="26.1" hidden="false" customHeight="true" outlineLevel="0" collapsed="false">
      <c r="A601" s="185"/>
      <c r="B601" s="185"/>
      <c r="C601" s="111"/>
      <c r="D601" s="111"/>
      <c r="E601" s="111"/>
      <c r="F601" s="111"/>
      <c r="G601" s="111"/>
      <c r="H601" s="111"/>
      <c r="I601" s="10"/>
      <c r="J601" s="10"/>
    </row>
    <row r="602" s="10" customFormat="true" ht="26.1" hidden="false" customHeight="true" outlineLevel="0" collapsed="false">
      <c r="A602" s="161"/>
      <c r="B602" s="162"/>
    </row>
    <row r="603" s="55" customFormat="true" ht="26.1" hidden="false" customHeight="true" outlineLevel="0" collapsed="false">
      <c r="A603" s="161"/>
      <c r="B603" s="162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</row>
    <row r="604" s="55" customFormat="true" ht="26.1" hidden="false" customHeight="true" outlineLevel="0" collapsed="false">
      <c r="A604" s="161"/>
      <c r="B604" s="162"/>
      <c r="C604" s="10"/>
      <c r="D604" s="10"/>
      <c r="E604" s="10"/>
      <c r="F604" s="10"/>
      <c r="G604" s="10"/>
      <c r="H604" s="10"/>
      <c r="I604" s="10"/>
      <c r="J604" s="10"/>
    </row>
    <row r="605" s="55" customFormat="true" ht="26.1" hidden="false" customHeight="true" outlineLevel="0" collapsed="false">
      <c r="A605" s="161"/>
      <c r="B605" s="162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</row>
    <row r="606" s="10" customFormat="true" ht="26.1" hidden="false" customHeight="true" outlineLevel="0" collapsed="false">
      <c r="A606" s="161"/>
      <c r="B606" s="161"/>
      <c r="K606" s="55"/>
      <c r="L606" s="55"/>
      <c r="M606" s="55"/>
      <c r="N606" s="55"/>
      <c r="O606" s="55"/>
      <c r="P606" s="55"/>
      <c r="Q606" s="55"/>
      <c r="R606" s="55"/>
    </row>
    <row r="607" s="55" customFormat="true" ht="26.1" hidden="false" customHeight="true" outlineLevel="0" collapsed="false">
      <c r="A607" s="161"/>
      <c r="B607" s="161"/>
      <c r="C607" s="10"/>
      <c r="D607" s="10"/>
      <c r="E607" s="10"/>
      <c r="F607" s="10"/>
      <c r="G607" s="10"/>
      <c r="H607" s="10"/>
      <c r="I607" s="10"/>
      <c r="J607" s="10"/>
    </row>
    <row r="608" s="10" customFormat="true" ht="26.1" hidden="false" customHeight="true" outlineLevel="0" collapsed="false">
      <c r="A608" s="161"/>
      <c r="B608" s="162"/>
    </row>
    <row r="609" s="55" customFormat="true" ht="30.75" hidden="false" customHeight="true" outlineLevel="0" collapsed="false">
      <c r="A609" s="161"/>
      <c r="B609" s="161"/>
      <c r="C609" s="10"/>
      <c r="D609" s="10"/>
      <c r="E609" s="10"/>
      <c r="F609" s="10"/>
      <c r="G609" s="10"/>
      <c r="H609" s="10"/>
      <c r="I609" s="10"/>
      <c r="J609" s="10"/>
    </row>
    <row r="610" s="55" customFormat="true" ht="26.1" hidden="false" customHeight="true" outlineLevel="0" collapsed="false">
      <c r="A610" s="161"/>
      <c r="B610" s="162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</row>
    <row r="611" s="55" customFormat="true" ht="26.1" hidden="false" customHeight="true" outlineLevel="0" collapsed="false">
      <c r="A611" s="161"/>
      <c r="B611" s="162"/>
      <c r="C611" s="10"/>
      <c r="D611" s="10"/>
      <c r="E611" s="10"/>
      <c r="F611" s="10"/>
      <c r="G611" s="10"/>
      <c r="H611" s="10"/>
      <c r="I611" s="10"/>
      <c r="J611" s="10"/>
    </row>
    <row r="612" s="10" customFormat="true" ht="26.1" hidden="false" customHeight="true" outlineLevel="0" collapsed="false">
      <c r="A612" s="161"/>
      <c r="B612" s="161"/>
      <c r="K612" s="55"/>
      <c r="L612" s="55"/>
      <c r="M612" s="55"/>
      <c r="N612" s="55"/>
      <c r="O612" s="55"/>
      <c r="P612" s="55"/>
      <c r="Q612" s="55"/>
      <c r="R612" s="55"/>
    </row>
    <row r="613" s="10" customFormat="true" ht="26.1" hidden="false" customHeight="true" outlineLevel="0" collapsed="false">
      <c r="A613" s="161"/>
      <c r="B613" s="162"/>
      <c r="K613" s="8" t="e">
        <f aca="false">#REF!</f>
        <v>#REF!</v>
      </c>
    </row>
    <row r="614" s="10" customFormat="true" ht="26.1" hidden="false" customHeight="true" outlineLevel="0" collapsed="false">
      <c r="A614" s="161"/>
      <c r="B614" s="161"/>
    </row>
    <row r="615" s="55" customFormat="true" ht="26.1" hidden="false" customHeight="true" outlineLevel="0" collapsed="false">
      <c r="A615" s="161"/>
      <c r="B615" s="162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</row>
    <row r="616" s="10" customFormat="true" ht="26.1" hidden="false" customHeight="true" outlineLevel="0" collapsed="false">
      <c r="A616" s="161"/>
      <c r="B616" s="162"/>
      <c r="K616" s="55"/>
      <c r="L616" s="55"/>
      <c r="M616" s="55"/>
      <c r="N616" s="55"/>
      <c r="O616" s="55"/>
      <c r="P616" s="55"/>
      <c r="Q616" s="55"/>
      <c r="R616" s="55"/>
    </row>
    <row r="617" s="55" customFormat="true" ht="26.1" hidden="false" customHeight="true" outlineLevel="0" collapsed="false">
      <c r="A617" s="161"/>
      <c r="B617" s="161"/>
      <c r="C617" s="10"/>
      <c r="D617" s="10"/>
      <c r="E617" s="10"/>
      <c r="F617" s="10"/>
      <c r="G617" s="10"/>
      <c r="H617" s="10"/>
      <c r="I617" s="10"/>
      <c r="J617" s="10"/>
    </row>
    <row r="618" s="55" customFormat="true" ht="26.1" hidden="false" customHeight="true" outlineLevel="0" collapsed="false">
      <c r="A618" s="161"/>
      <c r="B618" s="161"/>
      <c r="C618" s="10"/>
      <c r="D618" s="10"/>
      <c r="E618" s="10"/>
      <c r="F618" s="10"/>
      <c r="G618" s="10"/>
      <c r="H618" s="10"/>
      <c r="I618" s="10"/>
      <c r="J618" s="10"/>
      <c r="K618" s="160"/>
      <c r="L618" s="160"/>
      <c r="M618" s="160"/>
      <c r="N618" s="160"/>
      <c r="O618" s="160"/>
      <c r="P618" s="160"/>
      <c r="Q618" s="160"/>
      <c r="R618" s="160"/>
    </row>
    <row r="619" s="55" customFormat="true" ht="26.1" hidden="false" customHeight="true" outlineLevel="0" collapsed="false">
      <c r="A619" s="161"/>
      <c r="B619" s="161"/>
      <c r="C619" s="10"/>
      <c r="D619" s="10"/>
      <c r="E619" s="10"/>
      <c r="F619" s="10"/>
      <c r="G619" s="10"/>
      <c r="H619" s="10"/>
      <c r="I619" s="10"/>
      <c r="J619" s="10"/>
    </row>
    <row r="620" s="55" customFormat="true" ht="26.1" hidden="false" customHeight="true" outlineLevel="0" collapsed="false">
      <c r="A620" s="161"/>
      <c r="B620" s="162"/>
      <c r="C620" s="10"/>
      <c r="D620" s="10"/>
      <c r="E620" s="10"/>
      <c r="F620" s="10"/>
      <c r="G620" s="10"/>
      <c r="H620" s="10"/>
      <c r="I620" s="10"/>
      <c r="J620" s="10"/>
    </row>
    <row r="621" s="10" customFormat="true" ht="26.1" hidden="false" customHeight="true" outlineLevel="0" collapsed="false">
      <c r="A621" s="161"/>
      <c r="B621" s="162"/>
    </row>
    <row r="622" s="55" customFormat="true" ht="26.1" hidden="false" customHeight="true" outlineLevel="0" collapsed="false">
      <c r="A622" s="161"/>
      <c r="B622" s="161"/>
      <c r="C622" s="10"/>
      <c r="D622" s="10"/>
      <c r="E622" s="10"/>
      <c r="F622" s="10"/>
      <c r="G622" s="10"/>
      <c r="H622" s="10"/>
      <c r="I622" s="10"/>
      <c r="J622" s="10"/>
    </row>
    <row r="623" s="10" customFormat="true" ht="26.1" hidden="false" customHeight="true" outlineLevel="0" collapsed="false">
      <c r="A623" s="161"/>
      <c r="B623" s="162"/>
    </row>
    <row r="624" s="10" customFormat="true" ht="26.1" hidden="false" customHeight="true" outlineLevel="0" collapsed="false">
      <c r="A624" s="161"/>
      <c r="B624" s="162"/>
      <c r="K624" s="55"/>
      <c r="L624" s="55"/>
      <c r="M624" s="55"/>
      <c r="N624" s="55"/>
      <c r="O624" s="55"/>
      <c r="P624" s="55"/>
      <c r="Q624" s="55"/>
      <c r="R624" s="55"/>
    </row>
    <row r="625" s="55" customFormat="true" ht="26.1" hidden="false" customHeight="true" outlineLevel="0" collapsed="false">
      <c r="A625" s="161"/>
      <c r="B625" s="161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</row>
    <row r="626" s="55" customFormat="true" ht="26.1" hidden="false" customHeight="true" outlineLevel="0" collapsed="false">
      <c r="A626" s="161"/>
      <c r="B626" s="162"/>
      <c r="C626" s="10"/>
      <c r="D626" s="10"/>
      <c r="E626" s="10"/>
      <c r="F626" s="10"/>
      <c r="G626" s="10"/>
      <c r="H626" s="10"/>
      <c r="I626" s="10"/>
      <c r="J626" s="10"/>
      <c r="S626" s="197"/>
      <c r="T626" s="197"/>
      <c r="U626" s="197"/>
      <c r="V626" s="198"/>
      <c r="W626" s="198"/>
    </row>
    <row r="627" s="55" customFormat="true" ht="26.1" hidden="false" customHeight="true" outlineLevel="0" collapsed="false">
      <c r="A627" s="152"/>
      <c r="B627" s="152"/>
      <c r="C627" s="10"/>
      <c r="D627" s="10"/>
      <c r="E627" s="10"/>
      <c r="F627" s="10"/>
      <c r="G627" s="10"/>
      <c r="H627" s="10"/>
      <c r="I627" s="10"/>
      <c r="J627" s="10"/>
      <c r="S627" s="199"/>
      <c r="T627" s="199"/>
      <c r="U627" s="199"/>
      <c r="V627" s="198"/>
      <c r="W627" s="198"/>
    </row>
    <row r="628" s="55" customFormat="true" ht="26.1" hidden="false" customHeight="true" outlineLevel="0" collapsed="false">
      <c r="A628" s="152"/>
      <c r="B628" s="153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99"/>
      <c r="T628" s="199"/>
      <c r="U628" s="199"/>
      <c r="V628" s="198"/>
      <c r="W628" s="198"/>
    </row>
    <row r="629" s="55" customFormat="true" ht="26.1" hidden="false" customHeight="true" outlineLevel="0" collapsed="false">
      <c r="A629" s="152"/>
      <c r="B629" s="152"/>
      <c r="C629" s="10"/>
      <c r="D629" s="10"/>
      <c r="E629" s="10"/>
      <c r="F629" s="10"/>
      <c r="G629" s="10"/>
      <c r="H629" s="10"/>
      <c r="I629" s="10"/>
      <c r="J629" s="10"/>
      <c r="S629" s="199"/>
      <c r="T629" s="199"/>
      <c r="U629" s="199"/>
      <c r="V629" s="198"/>
      <c r="W629" s="198"/>
    </row>
    <row r="630" s="55" customFormat="true" ht="26.1" hidden="false" customHeight="true" outlineLevel="0" collapsed="false">
      <c r="A630" s="152"/>
      <c r="B630" s="153"/>
      <c r="C630" s="10"/>
      <c r="D630" s="10"/>
      <c r="E630" s="10"/>
      <c r="F630" s="10"/>
      <c r="G630" s="10"/>
      <c r="H630" s="10"/>
      <c r="I630" s="10"/>
      <c r="J630" s="10"/>
      <c r="K630" s="58"/>
      <c r="L630" s="58"/>
      <c r="M630" s="58"/>
      <c r="N630" s="58"/>
      <c r="O630" s="58"/>
      <c r="P630" s="58"/>
      <c r="Q630" s="58"/>
      <c r="R630" s="58"/>
      <c r="S630" s="199"/>
      <c r="T630" s="199"/>
      <c r="U630" s="199"/>
      <c r="V630" s="198"/>
      <c r="W630" s="198"/>
    </row>
    <row r="631" s="10" customFormat="true" ht="26.1" hidden="false" customHeight="true" outlineLevel="0" collapsed="false">
      <c r="A631" s="152"/>
      <c r="B631" s="153"/>
      <c r="S631" s="200"/>
      <c r="T631" s="200"/>
      <c r="U631" s="200"/>
      <c r="V631" s="201"/>
      <c r="W631" s="201"/>
    </row>
    <row r="632" s="55" customFormat="true" ht="26.1" hidden="false" customHeight="true" outlineLevel="0" collapsed="false">
      <c r="A632" s="152"/>
      <c r="B632" s="152"/>
      <c r="C632" s="10"/>
      <c r="D632" s="10"/>
      <c r="E632" s="10"/>
      <c r="F632" s="10"/>
      <c r="G632" s="10"/>
      <c r="H632" s="10"/>
      <c r="I632" s="10"/>
      <c r="J632" s="10"/>
      <c r="S632" s="199"/>
      <c r="T632" s="199"/>
      <c r="U632" s="199"/>
      <c r="V632" s="198"/>
      <c r="W632" s="198"/>
    </row>
    <row r="633" s="10" customFormat="true" ht="26.1" hidden="false" customHeight="true" outlineLevel="0" collapsed="false">
      <c r="A633" s="152"/>
      <c r="B633" s="153"/>
      <c r="S633" s="200"/>
      <c r="T633" s="200"/>
      <c r="U633" s="200"/>
      <c r="V633" s="201"/>
      <c r="W633" s="201"/>
    </row>
    <row r="634" s="55" customFormat="true" ht="26.1" hidden="false" customHeight="true" outlineLevel="0" collapsed="false">
      <c r="A634" s="161"/>
      <c r="B634" s="162"/>
      <c r="C634" s="10"/>
      <c r="D634" s="10"/>
      <c r="E634" s="10"/>
      <c r="F634" s="10"/>
      <c r="G634" s="10"/>
      <c r="H634" s="10"/>
      <c r="I634" s="10"/>
      <c r="J634" s="10"/>
      <c r="S634" s="199"/>
      <c r="T634" s="199"/>
      <c r="U634" s="199"/>
      <c r="V634" s="198"/>
      <c r="W634" s="198"/>
    </row>
    <row r="635" s="55" customFormat="true" ht="42" hidden="false" customHeight="true" outlineLevel="0" collapsed="false">
      <c r="A635" s="152"/>
      <c r="B635" s="152"/>
      <c r="C635" s="10"/>
      <c r="D635" s="10"/>
      <c r="E635" s="10"/>
      <c r="F635" s="10"/>
      <c r="G635" s="10"/>
      <c r="H635" s="10"/>
      <c r="I635" s="10"/>
      <c r="J635" s="10"/>
    </row>
    <row r="636" s="55" customFormat="true" ht="36.75" hidden="false" customHeight="true" outlineLevel="0" collapsed="false">
      <c r="A636" s="152"/>
      <c r="B636" s="153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73"/>
      <c r="T636" s="73"/>
      <c r="U636" s="73"/>
    </row>
    <row r="637" s="55" customFormat="true" ht="26.1" hidden="false" customHeight="true" outlineLevel="0" collapsed="false">
      <c r="A637" s="152"/>
      <c r="B637" s="152"/>
      <c r="C637" s="10"/>
      <c r="D637" s="10"/>
      <c r="E637" s="10"/>
      <c r="F637" s="10"/>
      <c r="G637" s="10"/>
      <c r="H637" s="10"/>
      <c r="I637" s="10"/>
      <c r="J637" s="10"/>
    </row>
    <row r="638" s="10" customFormat="true" ht="26.1" hidden="false" customHeight="true" outlineLevel="0" collapsed="false">
      <c r="A638" s="152"/>
      <c r="B638" s="153"/>
      <c r="K638" s="55"/>
      <c r="L638" s="55"/>
      <c r="M638" s="55"/>
      <c r="N638" s="55"/>
      <c r="O638" s="55"/>
      <c r="P638" s="55"/>
      <c r="Q638" s="55"/>
      <c r="R638" s="55"/>
    </row>
    <row r="639" s="55" customFormat="true" ht="26.1" hidden="false" customHeight="true" outlineLevel="0" collapsed="false">
      <c r="A639" s="152"/>
      <c r="B639" s="153"/>
      <c r="C639" s="10"/>
      <c r="D639" s="10"/>
      <c r="E639" s="10"/>
      <c r="F639" s="10"/>
      <c r="G639" s="10"/>
      <c r="H639" s="10"/>
      <c r="I639" s="10"/>
      <c r="J639" s="10"/>
    </row>
    <row r="640" s="10" customFormat="true" ht="26.1" hidden="false" customHeight="true" outlineLevel="0" collapsed="false">
      <c r="A640" s="152"/>
      <c r="B640" s="152"/>
      <c r="K640" s="55"/>
      <c r="L640" s="55"/>
      <c r="M640" s="55"/>
      <c r="N640" s="55"/>
      <c r="O640" s="55"/>
      <c r="P640" s="55"/>
      <c r="Q640" s="55"/>
      <c r="R640" s="55"/>
    </row>
    <row r="641" s="10" customFormat="true" ht="26.1" hidden="false" customHeight="true" outlineLevel="0" collapsed="false">
      <c r="A641" s="152"/>
      <c r="B641" s="153"/>
    </row>
    <row r="642" s="55" customFormat="true" ht="26.1" hidden="false" customHeight="true" outlineLevel="0" collapsed="false">
      <c r="A642" s="152"/>
      <c r="B642" s="153"/>
      <c r="C642" s="10"/>
      <c r="D642" s="10"/>
      <c r="E642" s="10"/>
      <c r="F642" s="10"/>
      <c r="G642" s="10"/>
      <c r="H642" s="10"/>
      <c r="I642" s="10"/>
      <c r="J642" s="10"/>
    </row>
    <row r="643" s="55" customFormat="true" ht="26.1" hidden="false" customHeight="true" outlineLevel="0" collapsed="false">
      <c r="A643" s="152"/>
      <c r="B643" s="153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</row>
    <row r="644" s="55" customFormat="true" ht="26.1" hidden="false" customHeight="true" outlineLevel="0" collapsed="false">
      <c r="A644" s="152"/>
      <c r="B644" s="153"/>
      <c r="C644" s="10"/>
      <c r="D644" s="10"/>
      <c r="E644" s="10"/>
      <c r="F644" s="10"/>
      <c r="G644" s="10"/>
      <c r="H644" s="10"/>
      <c r="I644" s="10"/>
      <c r="J644" s="10"/>
    </row>
    <row r="645" s="55" customFormat="true" ht="26.1" hidden="false" customHeight="true" outlineLevel="0" collapsed="false">
      <c r="A645" s="152"/>
      <c r="B645" s="152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</row>
    <row r="646" s="10" customFormat="true" ht="26.1" hidden="false" customHeight="true" outlineLevel="0" collapsed="false">
      <c r="A646" s="152"/>
      <c r="B646" s="153"/>
      <c r="K646" s="55"/>
      <c r="L646" s="55"/>
      <c r="M646" s="55"/>
      <c r="N646" s="55"/>
      <c r="O646" s="55"/>
      <c r="P646" s="55"/>
      <c r="Q646" s="55"/>
      <c r="R646" s="55"/>
    </row>
    <row r="647" s="55" customFormat="true" ht="26.1" hidden="false" customHeight="true" outlineLevel="0" collapsed="false">
      <c r="A647" s="152"/>
      <c r="B647" s="152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</row>
    <row r="648" s="58" customFormat="true" ht="26.1" hidden="false" customHeight="true" outlineLevel="0" collapsed="false">
      <c r="A648" s="152"/>
      <c r="B648" s="153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</row>
    <row r="649" s="55" customFormat="true" ht="26.1" hidden="false" customHeight="true" outlineLevel="0" collapsed="false">
      <c r="A649" s="152"/>
      <c r="B649" s="152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</row>
    <row r="650" s="55" customFormat="true" ht="26.1" hidden="false" customHeight="true" outlineLevel="0" collapsed="false">
      <c r="A650" s="152"/>
      <c r="B650" s="153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</row>
    <row r="651" s="55" customFormat="true" ht="41.25" hidden="false" customHeight="true" outlineLevel="0" collapsed="false">
      <c r="A651" s="152"/>
      <c r="B651" s="152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</row>
    <row r="652" s="10" customFormat="true" ht="26.1" hidden="false" customHeight="true" outlineLevel="0" collapsed="false">
      <c r="A652" s="152"/>
      <c r="B652" s="152"/>
    </row>
    <row r="653" s="10" customFormat="true" ht="26.1" hidden="false" customHeight="true" outlineLevel="0" collapsed="false">
      <c r="A653" s="152"/>
      <c r="B653" s="152"/>
      <c r="K653" s="55"/>
      <c r="L653" s="55"/>
      <c r="M653" s="55"/>
      <c r="N653" s="55"/>
      <c r="O653" s="55"/>
      <c r="P653" s="55"/>
      <c r="Q653" s="55"/>
      <c r="R653" s="55"/>
    </row>
    <row r="654" s="10" customFormat="true" ht="26.1" hidden="false" customHeight="true" outlineLevel="0" collapsed="false">
      <c r="A654" s="152"/>
      <c r="B654" s="152"/>
      <c r="K654" s="55"/>
      <c r="L654" s="55"/>
      <c r="M654" s="55"/>
      <c r="N654" s="55"/>
      <c r="O654" s="55"/>
      <c r="P654" s="55"/>
      <c r="Q654" s="55"/>
      <c r="R654" s="55"/>
    </row>
    <row r="655" s="10" customFormat="true" ht="26.1" hidden="false" customHeight="true" outlineLevel="0" collapsed="false">
      <c r="A655" s="152"/>
      <c r="B655" s="152"/>
      <c r="K655" s="55"/>
      <c r="L655" s="55"/>
      <c r="M655" s="55"/>
      <c r="N655" s="55"/>
      <c r="O655" s="55"/>
      <c r="P655" s="55"/>
      <c r="Q655" s="55"/>
      <c r="R655" s="55"/>
    </row>
    <row r="656" s="160" customFormat="true" ht="26.1" hidden="false" customHeight="true" outlineLevel="0" collapsed="false">
      <c r="A656" s="152"/>
      <c r="B656" s="152"/>
      <c r="C656" s="10"/>
      <c r="D656" s="10"/>
      <c r="E656" s="10"/>
      <c r="F656" s="10"/>
      <c r="G656" s="10"/>
      <c r="H656" s="10"/>
      <c r="I656" s="10"/>
      <c r="J656" s="10"/>
      <c r="K656" s="55"/>
      <c r="L656" s="55"/>
      <c r="M656" s="55"/>
      <c r="N656" s="55"/>
      <c r="O656" s="55"/>
      <c r="P656" s="55"/>
      <c r="Q656" s="55"/>
      <c r="R656" s="55"/>
    </row>
    <row r="657" s="10" customFormat="true" ht="26.1" hidden="false" customHeight="true" outlineLevel="0" collapsed="false">
      <c r="A657" s="152"/>
      <c r="B657" s="153"/>
      <c r="K657" s="55"/>
      <c r="L657" s="55"/>
      <c r="M657" s="55"/>
      <c r="N657" s="55"/>
      <c r="O657" s="55"/>
      <c r="P657" s="55"/>
      <c r="Q657" s="55"/>
      <c r="R657" s="55"/>
    </row>
    <row r="658" s="55" customFormat="true" ht="26.1" hidden="false" customHeight="true" outlineLevel="0" collapsed="false">
      <c r="A658" s="152"/>
      <c r="B658" s="153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</row>
    <row r="659" s="55" customFormat="true" ht="26.1" hidden="false" customHeight="true" outlineLevel="0" collapsed="false">
      <c r="A659" s="152"/>
      <c r="B659" s="153"/>
      <c r="C659" s="10"/>
      <c r="D659" s="10"/>
      <c r="E659" s="10"/>
      <c r="F659" s="10"/>
      <c r="G659" s="10"/>
      <c r="H659" s="10"/>
      <c r="I659" s="10"/>
      <c r="J659" s="10"/>
    </row>
    <row r="660" s="55" customFormat="true" ht="26.1" hidden="false" customHeight="true" outlineLevel="0" collapsed="false">
      <c r="A660" s="152"/>
      <c r="B660" s="153"/>
      <c r="C660" s="10"/>
      <c r="D660" s="10"/>
      <c r="E660" s="10"/>
      <c r="F660" s="10"/>
      <c r="G660" s="10"/>
      <c r="H660" s="10"/>
      <c r="I660" s="10"/>
      <c r="J660" s="10"/>
    </row>
    <row r="661" s="55" customFormat="true" ht="26.1" hidden="false" customHeight="true" outlineLevel="0" collapsed="false">
      <c r="A661" s="161"/>
      <c r="B661" s="162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</row>
    <row r="662" s="55" customFormat="true" ht="26.1" hidden="false" customHeight="true" outlineLevel="0" collapsed="false">
      <c r="A662" s="172"/>
      <c r="B662" s="172"/>
      <c r="C662" s="10"/>
      <c r="D662" s="10"/>
      <c r="E662" s="10"/>
      <c r="F662" s="10"/>
      <c r="G662" s="10"/>
      <c r="H662" s="10"/>
      <c r="I662" s="10"/>
      <c r="J662" s="10"/>
    </row>
    <row r="663" s="10" customFormat="true" ht="26.1" hidden="false" customHeight="true" outlineLevel="0" collapsed="false">
      <c r="A663" s="172"/>
      <c r="B663" s="203"/>
      <c r="K663" s="55"/>
      <c r="L663" s="55"/>
      <c r="M663" s="55"/>
      <c r="N663" s="55"/>
      <c r="O663" s="55"/>
      <c r="P663" s="55"/>
      <c r="Q663" s="55"/>
      <c r="R663" s="55"/>
    </row>
    <row r="664" s="55" customFormat="true" ht="26.1" hidden="false" customHeight="true" outlineLevel="0" collapsed="false">
      <c r="A664" s="172"/>
      <c r="B664" s="203"/>
      <c r="C664" s="10"/>
      <c r="D664" s="10"/>
      <c r="E664" s="10"/>
      <c r="F664" s="10"/>
      <c r="G664" s="10"/>
      <c r="H664" s="10"/>
      <c r="I664" s="10"/>
      <c r="J664" s="10"/>
    </row>
    <row r="665" s="55" customFormat="true" ht="26.1" hidden="false" customHeight="true" outlineLevel="0" collapsed="false">
      <c r="A665" s="172"/>
      <c r="B665" s="172"/>
      <c r="C665" s="10"/>
      <c r="D665" s="10"/>
      <c r="E665" s="10"/>
      <c r="F665" s="10"/>
      <c r="G665" s="10"/>
      <c r="H665" s="10"/>
      <c r="I665" s="10"/>
      <c r="J665" s="10"/>
    </row>
    <row r="666" s="10" customFormat="true" ht="26.1" hidden="false" customHeight="true" outlineLevel="0" collapsed="false">
      <c r="A666" s="172"/>
      <c r="B666" s="203"/>
      <c r="K666" s="55"/>
      <c r="L666" s="55"/>
      <c r="M666" s="55"/>
      <c r="N666" s="55"/>
      <c r="O666" s="55"/>
      <c r="P666" s="55"/>
      <c r="Q666" s="55"/>
      <c r="R666" s="55"/>
    </row>
    <row r="667" s="55" customFormat="true" ht="26.1" hidden="false" customHeight="true" outlineLevel="0" collapsed="false">
      <c r="A667" s="172"/>
      <c r="B667" s="203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</row>
    <row r="668" s="55" customFormat="true" ht="26.1" hidden="false" customHeight="true" outlineLevel="0" collapsed="false">
      <c r="A668" s="172"/>
      <c r="B668" s="203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</row>
    <row r="669" s="55" customFormat="true" ht="26.1" hidden="false" customHeight="true" outlineLevel="0" collapsed="false">
      <c r="A669" s="172"/>
      <c r="B669" s="203"/>
      <c r="C669" s="10"/>
      <c r="D669" s="10"/>
      <c r="E669" s="10"/>
      <c r="F669" s="10"/>
      <c r="G669" s="10"/>
      <c r="H669" s="10"/>
      <c r="I669" s="10"/>
      <c r="J669" s="10"/>
    </row>
    <row r="670" s="55" customFormat="true" ht="26.1" hidden="false" customHeight="true" outlineLevel="0" collapsed="false">
      <c r="A670" s="172"/>
      <c r="B670" s="203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</row>
    <row r="671" s="58" customFormat="true" ht="26.1" hidden="false" customHeight="true" outlineLevel="0" collapsed="false">
      <c r="A671" s="172"/>
      <c r="B671" s="172"/>
      <c r="C671" s="10"/>
      <c r="D671" s="10"/>
      <c r="E671" s="10"/>
      <c r="F671" s="10"/>
      <c r="G671" s="10"/>
      <c r="H671" s="10"/>
      <c r="I671" s="10"/>
      <c r="J671" s="10"/>
      <c r="K671" s="55"/>
      <c r="L671" s="55"/>
      <c r="M671" s="55"/>
      <c r="N671" s="55"/>
      <c r="O671" s="55"/>
      <c r="P671" s="55"/>
      <c r="Q671" s="55"/>
      <c r="R671" s="55"/>
    </row>
    <row r="672" s="10" customFormat="true" ht="26.1" hidden="false" customHeight="true" outlineLevel="0" collapsed="false">
      <c r="A672" s="172"/>
      <c r="B672" s="172"/>
    </row>
    <row r="673" s="10" customFormat="true" ht="30.75" hidden="false" customHeight="true" outlineLevel="0" collapsed="false">
      <c r="A673" s="172"/>
      <c r="B673" s="203"/>
      <c r="K673" s="55"/>
      <c r="L673" s="55"/>
      <c r="M673" s="55"/>
      <c r="N673" s="55"/>
      <c r="O673" s="55"/>
      <c r="P673" s="55"/>
      <c r="Q673" s="55"/>
      <c r="R673" s="55"/>
    </row>
    <row r="674" s="55" customFormat="true" ht="26.1" hidden="false" customHeight="true" outlineLevel="0" collapsed="false">
      <c r="A674" s="172"/>
      <c r="B674" s="172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</row>
    <row r="675" s="10" customFormat="true" ht="26.1" hidden="false" customHeight="true" outlineLevel="0" collapsed="false">
      <c r="A675" s="172"/>
      <c r="B675" s="203"/>
      <c r="K675" s="55"/>
      <c r="L675" s="55"/>
      <c r="M675" s="55"/>
      <c r="N675" s="55"/>
      <c r="O675" s="55"/>
      <c r="P675" s="55"/>
      <c r="Q675" s="55"/>
      <c r="R675" s="55"/>
    </row>
    <row r="676" s="55" customFormat="true" ht="26.1" hidden="false" customHeight="true" outlineLevel="0" collapsed="false">
      <c r="A676" s="152"/>
      <c r="B676" s="152"/>
      <c r="C676" s="10"/>
      <c r="D676" s="10"/>
      <c r="E676" s="10"/>
      <c r="F676" s="10"/>
      <c r="G676" s="10"/>
      <c r="H676" s="10"/>
      <c r="I676" s="10"/>
      <c r="J676" s="10"/>
    </row>
    <row r="677" s="55" customFormat="true" ht="26.1" hidden="false" customHeight="true" outlineLevel="0" collapsed="false">
      <c r="A677" s="204"/>
      <c r="B677" s="205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</row>
    <row r="678" s="10" customFormat="true" ht="26.1" hidden="false" customHeight="true" outlineLevel="0" collapsed="false">
      <c r="A678" s="204"/>
      <c r="B678" s="204"/>
      <c r="K678" s="55"/>
      <c r="L678" s="55"/>
      <c r="M678" s="55"/>
      <c r="N678" s="55"/>
      <c r="O678" s="55"/>
      <c r="P678" s="55"/>
      <c r="Q678" s="55"/>
      <c r="R678" s="55"/>
    </row>
    <row r="679" s="10" customFormat="true" ht="28.5" hidden="false" customHeight="true" outlineLevel="0" collapsed="false">
      <c r="A679" s="187"/>
      <c r="B679" s="188"/>
    </row>
    <row r="680" s="10" customFormat="true" ht="28.5" hidden="false" customHeight="true" outlineLevel="0" collapsed="false">
      <c r="A680" s="187"/>
      <c r="B680" s="188"/>
      <c r="I680" s="111"/>
      <c r="J680" s="111"/>
      <c r="K680" s="111"/>
      <c r="L680" s="111"/>
      <c r="M680" s="111"/>
      <c r="N680" s="111"/>
      <c r="O680" s="111"/>
      <c r="P680" s="111"/>
      <c r="Q680" s="111"/>
      <c r="R680" s="111"/>
    </row>
    <row r="681" s="73" customFormat="true" ht="34.5" hidden="false" customHeight="true" outlineLevel="0" collapsed="false">
      <c r="A681" s="161"/>
      <c r="B681" s="161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</row>
    <row r="682" s="55" customFormat="true" ht="26.1" hidden="false" customHeight="true" outlineLevel="0" collapsed="false">
      <c r="A682" s="161"/>
      <c r="B682" s="162"/>
      <c r="C682" s="10"/>
      <c r="D682" s="10"/>
      <c r="E682" s="10"/>
      <c r="F682" s="10"/>
      <c r="G682" s="10"/>
      <c r="H682" s="10"/>
      <c r="I682" s="10"/>
      <c r="J682" s="10"/>
    </row>
    <row r="683" s="10" customFormat="true" ht="26.1" hidden="false" customHeight="true" outlineLevel="0" collapsed="false">
      <c r="A683" s="161"/>
      <c r="B683" s="161"/>
    </row>
    <row r="684" s="10" customFormat="true" ht="26.1" hidden="false" customHeight="true" outlineLevel="0" collapsed="false">
      <c r="A684" s="185"/>
      <c r="B684" s="185"/>
      <c r="C684" s="111"/>
      <c r="D684" s="111"/>
      <c r="E684" s="111"/>
      <c r="F684" s="111"/>
      <c r="G684" s="111"/>
      <c r="H684" s="111"/>
      <c r="K684" s="55"/>
      <c r="L684" s="55"/>
      <c r="M684" s="55"/>
      <c r="N684" s="55"/>
      <c r="O684" s="55"/>
      <c r="P684" s="55"/>
      <c r="Q684" s="55"/>
      <c r="R684" s="55"/>
    </row>
    <row r="685" s="160" customFormat="true" ht="26.1" hidden="false" customHeight="true" outlineLevel="0" collapsed="false">
      <c r="A685" s="161"/>
      <c r="B685" s="161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</row>
    <row r="686" s="55" customFormat="true" ht="26.1" hidden="false" customHeight="true" outlineLevel="0" collapsed="false">
      <c r="A686" s="161"/>
      <c r="B686" s="162"/>
      <c r="C686" s="10"/>
      <c r="D686" s="10"/>
      <c r="E686" s="10"/>
      <c r="F686" s="10"/>
      <c r="G686" s="10"/>
      <c r="H686" s="10"/>
      <c r="I686" s="10"/>
      <c r="J686" s="10"/>
    </row>
    <row r="687" s="55" customFormat="true" ht="26.1" hidden="false" customHeight="true" outlineLevel="0" collapsed="false">
      <c r="A687" s="161"/>
      <c r="B687" s="161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</row>
    <row r="688" s="10" customFormat="true" ht="26.1" hidden="false" customHeight="true" outlineLevel="0" collapsed="false">
      <c r="A688" s="161"/>
      <c r="B688" s="162"/>
      <c r="K688" s="55"/>
      <c r="L688" s="55"/>
      <c r="M688" s="55"/>
      <c r="N688" s="55"/>
      <c r="O688" s="55"/>
      <c r="P688" s="55"/>
      <c r="Q688" s="55"/>
      <c r="R688" s="55"/>
    </row>
    <row r="689" s="55" customFormat="true" ht="26.1" hidden="false" customHeight="true" outlineLevel="0" collapsed="false">
      <c r="A689" s="161"/>
      <c r="B689" s="161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</row>
    <row r="690" s="10" customFormat="true" ht="26.1" hidden="false" customHeight="true" outlineLevel="0" collapsed="false">
      <c r="A690" s="161"/>
      <c r="B690" s="162"/>
      <c r="K690" s="55"/>
      <c r="L690" s="55"/>
      <c r="M690" s="55"/>
      <c r="N690" s="55"/>
      <c r="O690" s="55"/>
      <c r="P690" s="55"/>
      <c r="Q690" s="55"/>
      <c r="R690" s="55"/>
    </row>
    <row r="691" s="55" customFormat="true" ht="31.5" hidden="false" customHeight="true" outlineLevel="0" collapsed="false">
      <c r="A691" s="161"/>
      <c r="B691" s="161"/>
      <c r="C691" s="10"/>
      <c r="D691" s="10"/>
      <c r="E691" s="10"/>
      <c r="F691" s="10"/>
      <c r="G691" s="10"/>
      <c r="H691" s="10"/>
      <c r="I691" s="10"/>
      <c r="J691" s="10"/>
      <c r="K691" s="206" t="e">
        <f aca="false">#REF!</f>
        <v>#REF!</v>
      </c>
      <c r="L691" s="58"/>
      <c r="M691" s="58"/>
      <c r="N691" s="58"/>
      <c r="O691" s="58"/>
      <c r="P691" s="58"/>
      <c r="Q691" s="58"/>
      <c r="R691" s="58"/>
    </row>
    <row r="692" s="55" customFormat="true" ht="26.1" hidden="false" customHeight="true" outlineLevel="0" collapsed="false">
      <c r="A692" s="161"/>
      <c r="B692" s="162"/>
      <c r="C692" s="10"/>
      <c r="D692" s="10"/>
      <c r="E692" s="10"/>
      <c r="F692" s="10"/>
      <c r="G692" s="10"/>
      <c r="H692" s="10"/>
      <c r="I692" s="10"/>
      <c r="J692" s="10"/>
    </row>
    <row r="693" s="10" customFormat="true" ht="26.1" hidden="false" customHeight="true" outlineLevel="0" collapsed="false">
      <c r="A693" s="161"/>
      <c r="B693" s="161"/>
    </row>
    <row r="694" s="55" customFormat="true" ht="26.1" hidden="false" customHeight="true" outlineLevel="0" collapsed="false">
      <c r="A694" s="161"/>
      <c r="B694" s="162"/>
      <c r="C694" s="10"/>
      <c r="D694" s="10"/>
      <c r="E694" s="10"/>
      <c r="F694" s="10"/>
      <c r="G694" s="10"/>
      <c r="H694" s="10"/>
      <c r="I694" s="10"/>
      <c r="J694" s="10"/>
    </row>
    <row r="695" s="10" customFormat="true" ht="26.1" hidden="false" customHeight="true" outlineLevel="0" collapsed="false">
      <c r="A695" s="161"/>
      <c r="B695" s="162"/>
      <c r="K695" s="55"/>
      <c r="L695" s="55"/>
      <c r="M695" s="55"/>
      <c r="N695" s="55"/>
      <c r="O695" s="55"/>
      <c r="P695" s="55"/>
      <c r="Q695" s="55"/>
      <c r="R695" s="55"/>
    </row>
    <row r="696" s="55" customFormat="true" ht="26.1" hidden="false" customHeight="true" outlineLevel="0" collapsed="false">
      <c r="A696" s="161"/>
      <c r="B696" s="162"/>
      <c r="C696" s="10"/>
      <c r="D696" s="10"/>
      <c r="E696" s="10"/>
      <c r="F696" s="10"/>
      <c r="G696" s="10"/>
      <c r="H696" s="10"/>
      <c r="I696" s="10"/>
      <c r="J696" s="10"/>
    </row>
    <row r="697" s="55" customFormat="true" ht="26.1" hidden="false" customHeight="true" outlineLevel="0" collapsed="false">
      <c r="A697" s="161"/>
      <c r="B697" s="161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</row>
    <row r="698" s="10" customFormat="true" ht="26.1" hidden="false" customHeight="true" outlineLevel="0" collapsed="false">
      <c r="A698" s="161"/>
      <c r="B698" s="162"/>
      <c r="K698" s="55"/>
      <c r="L698" s="55"/>
      <c r="M698" s="55"/>
      <c r="N698" s="55"/>
      <c r="O698" s="55"/>
      <c r="P698" s="55"/>
      <c r="Q698" s="55"/>
      <c r="R698" s="55"/>
    </row>
    <row r="699" s="55" customFormat="true" ht="40.5" hidden="false" customHeight="true" outlineLevel="0" collapsed="false">
      <c r="A699" s="161"/>
      <c r="B699" s="162"/>
      <c r="C699" s="10"/>
      <c r="D699" s="10"/>
      <c r="E699" s="10"/>
      <c r="F699" s="10"/>
      <c r="G699" s="10"/>
      <c r="H699" s="10"/>
      <c r="I699" s="10"/>
      <c r="J699" s="10"/>
    </row>
    <row r="700" s="10" customFormat="true" ht="40.5" hidden="false" customHeight="true" outlineLevel="0" collapsed="false">
      <c r="A700" s="161"/>
      <c r="B700" s="162"/>
      <c r="K700" s="55"/>
      <c r="L700" s="55"/>
      <c r="M700" s="55"/>
      <c r="N700" s="55"/>
      <c r="O700" s="55"/>
      <c r="P700" s="55"/>
      <c r="Q700" s="55"/>
      <c r="R700" s="55"/>
    </row>
    <row r="701" s="10" customFormat="true" ht="26.1" hidden="false" customHeight="true" outlineLevel="0" collapsed="false">
      <c r="A701" s="161"/>
      <c r="B701" s="161"/>
    </row>
    <row r="702" s="55" customFormat="true" ht="26.1" hidden="false" customHeight="true" outlineLevel="0" collapsed="false">
      <c r="A702" s="161"/>
      <c r="B702" s="162"/>
      <c r="C702" s="10"/>
      <c r="D702" s="10"/>
      <c r="E702" s="10"/>
      <c r="F702" s="10"/>
      <c r="G702" s="10"/>
      <c r="H702" s="10"/>
      <c r="I702" s="10"/>
      <c r="J702" s="10"/>
    </row>
    <row r="703" s="55" customFormat="true" ht="26.1" hidden="false" customHeight="true" outlineLevel="0" collapsed="false">
      <c r="A703" s="161"/>
      <c r="B703" s="162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</row>
    <row r="704" s="10" customFormat="true" ht="26.1" hidden="false" customHeight="true" outlineLevel="0" collapsed="false">
      <c r="A704" s="161"/>
      <c r="B704" s="162"/>
    </row>
    <row r="705" s="55" customFormat="true" ht="26.1" hidden="false" customHeight="true" outlineLevel="0" collapsed="false">
      <c r="A705" s="161"/>
      <c r="B705" s="161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</row>
    <row r="706" s="55" customFormat="true" ht="26.1" hidden="false" customHeight="true" outlineLevel="0" collapsed="false">
      <c r="A706" s="161"/>
      <c r="B706" s="162"/>
      <c r="C706" s="10"/>
      <c r="D706" s="10"/>
      <c r="E706" s="10"/>
      <c r="F706" s="10"/>
      <c r="G706" s="10"/>
      <c r="H706" s="10"/>
      <c r="I706" s="111"/>
      <c r="J706" s="111"/>
      <c r="K706" s="73"/>
      <c r="L706" s="73"/>
      <c r="M706" s="73"/>
      <c r="N706" s="73"/>
      <c r="O706" s="73"/>
      <c r="P706" s="73"/>
      <c r="Q706" s="73"/>
      <c r="R706" s="73"/>
    </row>
    <row r="707" s="55" customFormat="true" ht="26.1" hidden="false" customHeight="true" outlineLevel="0" collapsed="false">
      <c r="A707" s="161"/>
      <c r="B707" s="161"/>
      <c r="C707" s="10"/>
      <c r="D707" s="10"/>
      <c r="E707" s="10"/>
      <c r="F707" s="10"/>
      <c r="G707" s="10"/>
      <c r="H707" s="10"/>
      <c r="I707" s="10"/>
      <c r="J707" s="10"/>
    </row>
    <row r="708" s="111" customFormat="true" ht="26.1" hidden="false" customHeight="true" outlineLevel="0" collapsed="false">
      <c r="A708" s="161"/>
      <c r="B708" s="161"/>
      <c r="C708" s="10"/>
      <c r="D708" s="10"/>
      <c r="E708" s="10"/>
      <c r="F708" s="10"/>
      <c r="G708" s="10"/>
      <c r="H708" s="10"/>
      <c r="I708" s="10"/>
      <c r="J708" s="10"/>
      <c r="K708" s="55"/>
      <c r="L708" s="55"/>
      <c r="M708" s="55"/>
      <c r="N708" s="55"/>
      <c r="O708" s="55"/>
      <c r="P708" s="55"/>
      <c r="Q708" s="55"/>
      <c r="R708" s="55"/>
    </row>
    <row r="709" s="55" customFormat="true" ht="26.1" hidden="false" customHeight="true" outlineLevel="0" collapsed="false">
      <c r="A709" s="161"/>
      <c r="B709" s="161"/>
      <c r="C709" s="10"/>
      <c r="D709" s="10"/>
      <c r="E709" s="10"/>
      <c r="F709" s="10"/>
      <c r="G709" s="10"/>
      <c r="H709" s="10"/>
      <c r="I709" s="10"/>
      <c r="J709" s="10"/>
    </row>
    <row r="710" s="10" customFormat="true" ht="26.1" hidden="false" customHeight="true" outlineLevel="0" collapsed="false">
      <c r="A710" s="185"/>
      <c r="B710" s="186"/>
      <c r="C710" s="111"/>
      <c r="D710" s="111"/>
      <c r="E710" s="111"/>
      <c r="F710" s="111"/>
      <c r="G710" s="111"/>
      <c r="H710" s="111"/>
      <c r="K710" s="55"/>
      <c r="L710" s="55"/>
      <c r="M710" s="55"/>
      <c r="N710" s="55"/>
      <c r="O710" s="55"/>
      <c r="P710" s="55"/>
      <c r="Q710" s="55"/>
      <c r="R710" s="55"/>
    </row>
    <row r="711" s="10" customFormat="true" ht="26.1" hidden="false" customHeight="true" outlineLevel="0" collapsed="false">
      <c r="A711" s="161"/>
      <c r="B711" s="162"/>
    </row>
    <row r="712" s="55" customFormat="true" ht="26.1" hidden="false" customHeight="true" outlineLevel="0" collapsed="false">
      <c r="A712" s="161"/>
      <c r="B712" s="162"/>
      <c r="C712" s="10"/>
      <c r="D712" s="10"/>
      <c r="E712" s="10"/>
      <c r="F712" s="10"/>
      <c r="G712" s="10"/>
      <c r="H712" s="10"/>
      <c r="I712" s="10"/>
      <c r="J712" s="10"/>
    </row>
    <row r="713" s="55" customFormat="true" ht="26.1" hidden="false" customHeight="true" outlineLevel="0" collapsed="false">
      <c r="A713" s="161"/>
      <c r="B713" s="162"/>
      <c r="C713" s="10"/>
      <c r="D713" s="10"/>
      <c r="E713" s="10"/>
      <c r="F713" s="10"/>
      <c r="G713" s="10"/>
      <c r="H713" s="10"/>
      <c r="I713" s="10"/>
      <c r="J713" s="10"/>
      <c r="K713" s="160"/>
      <c r="L713" s="160"/>
      <c r="M713" s="160"/>
      <c r="N713" s="160"/>
      <c r="O713" s="160"/>
      <c r="P713" s="160"/>
      <c r="Q713" s="160"/>
      <c r="R713" s="160"/>
    </row>
    <row r="714" s="55" customFormat="true" ht="26.1" hidden="false" customHeight="true" outlineLevel="0" collapsed="false">
      <c r="A714" s="161"/>
      <c r="B714" s="162"/>
      <c r="C714" s="10"/>
      <c r="D714" s="10"/>
      <c r="E714" s="10"/>
      <c r="F714" s="10"/>
      <c r="G714" s="10"/>
      <c r="H714" s="10"/>
      <c r="I714" s="10"/>
      <c r="J714" s="10"/>
    </row>
    <row r="715" s="55" customFormat="true" ht="26.1" hidden="false" customHeight="true" outlineLevel="0" collapsed="false">
      <c r="A715" s="161"/>
      <c r="B715" s="161"/>
      <c r="C715" s="10"/>
      <c r="D715" s="10"/>
      <c r="E715" s="10"/>
      <c r="F715" s="10"/>
      <c r="G715" s="10"/>
      <c r="H715" s="10"/>
      <c r="I715" s="10"/>
      <c r="J715" s="10"/>
    </row>
    <row r="716" s="55" customFormat="true" ht="26.1" hidden="false" customHeight="true" outlineLevel="0" collapsed="false">
      <c r="A716" s="161"/>
      <c r="B716" s="162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</row>
    <row r="717" s="55" customFormat="true" ht="26.1" hidden="false" customHeight="true" outlineLevel="0" collapsed="false">
      <c r="A717" s="161"/>
      <c r="B717" s="161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</row>
    <row r="718" s="55" customFormat="true" ht="26.1" hidden="false" customHeight="true" outlineLevel="0" collapsed="false">
      <c r="A718" s="161"/>
      <c r="B718" s="162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</row>
    <row r="719" s="10" customFormat="true" ht="26.1" hidden="false" customHeight="true" outlineLevel="0" collapsed="false">
      <c r="A719" s="161"/>
      <c r="B719" s="162"/>
    </row>
    <row r="720" s="55" customFormat="true" ht="26.1" hidden="false" customHeight="true" outlineLevel="0" collapsed="false">
      <c r="A720" s="161"/>
      <c r="B720" s="161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</row>
    <row r="721" s="55" customFormat="true" ht="26.1" hidden="false" customHeight="true" outlineLevel="0" collapsed="false">
      <c r="A721" s="161"/>
      <c r="B721" s="161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</row>
    <row r="722" s="55" customFormat="true" ht="26.1" hidden="false" customHeight="true" outlineLevel="0" collapsed="false">
      <c r="A722" s="161"/>
      <c r="B722" s="161"/>
      <c r="C722" s="10"/>
      <c r="D722" s="10"/>
      <c r="E722" s="10"/>
      <c r="F722" s="10"/>
      <c r="G722" s="10"/>
      <c r="H722" s="10"/>
      <c r="I722" s="10"/>
      <c r="J722" s="10"/>
    </row>
    <row r="723" s="10" customFormat="true" ht="26.1" hidden="false" customHeight="true" outlineLevel="0" collapsed="false">
      <c r="A723" s="161"/>
      <c r="B723" s="161"/>
      <c r="K723" s="55"/>
      <c r="L723" s="55"/>
      <c r="M723" s="55"/>
      <c r="N723" s="55"/>
      <c r="O723" s="55"/>
      <c r="P723" s="55"/>
      <c r="Q723" s="55"/>
      <c r="R723" s="55"/>
    </row>
    <row r="724" s="55" customFormat="true" ht="26.1" hidden="false" customHeight="true" outlineLevel="0" collapsed="false">
      <c r="A724" s="161"/>
      <c r="B724" s="161"/>
      <c r="C724" s="10"/>
      <c r="D724" s="10"/>
      <c r="E724" s="10"/>
      <c r="F724" s="10"/>
      <c r="G724" s="10"/>
      <c r="H724" s="10"/>
      <c r="I724" s="10"/>
      <c r="J724" s="10"/>
    </row>
    <row r="725" s="10" customFormat="true" ht="26.1" hidden="false" customHeight="true" outlineLevel="0" collapsed="false">
      <c r="A725" s="161"/>
      <c r="B725" s="161"/>
      <c r="K725" s="55"/>
      <c r="L725" s="55"/>
      <c r="M725" s="55"/>
      <c r="N725" s="55"/>
      <c r="O725" s="55"/>
      <c r="P725" s="55"/>
      <c r="Q725" s="55"/>
      <c r="R725" s="55"/>
    </row>
    <row r="726" s="55" customFormat="true" ht="59.25" hidden="false" customHeight="true" outlineLevel="0" collapsed="false">
      <c r="A726" s="161"/>
      <c r="B726" s="162"/>
      <c r="C726" s="10"/>
      <c r="D726" s="10"/>
      <c r="E726" s="10"/>
      <c r="F726" s="10"/>
      <c r="G726" s="10"/>
      <c r="H726" s="10"/>
      <c r="I726" s="111"/>
      <c r="J726" s="111"/>
      <c r="K726" s="73"/>
      <c r="L726" s="73"/>
    </row>
    <row r="727" s="55" customFormat="true" ht="33.75" hidden="false" customHeight="true" outlineLevel="0" collapsed="false">
      <c r="A727" s="161"/>
      <c r="B727" s="162"/>
      <c r="C727" s="10"/>
      <c r="D727" s="10"/>
      <c r="E727" s="10"/>
      <c r="F727" s="10"/>
      <c r="G727" s="10"/>
      <c r="H727" s="10"/>
      <c r="I727" s="111"/>
      <c r="J727" s="111"/>
      <c r="K727" s="111"/>
      <c r="L727" s="111"/>
      <c r="M727" s="10"/>
      <c r="N727" s="10"/>
      <c r="O727" s="10"/>
      <c r="P727" s="10"/>
      <c r="Q727" s="10"/>
      <c r="R727" s="10"/>
    </row>
    <row r="728" s="10" customFormat="true" ht="26.1" hidden="false" customHeight="true" outlineLevel="0" collapsed="false">
      <c r="A728" s="161"/>
      <c r="B728" s="162"/>
      <c r="I728" s="111"/>
      <c r="J728" s="111"/>
      <c r="K728" s="73"/>
      <c r="L728" s="73"/>
      <c r="M728" s="55"/>
      <c r="N728" s="55"/>
      <c r="O728" s="55"/>
      <c r="P728" s="55"/>
      <c r="Q728" s="55"/>
      <c r="R728" s="55"/>
    </row>
    <row r="729" s="10" customFormat="true" ht="26.1" hidden="false" customHeight="true" outlineLevel="0" collapsed="false">
      <c r="A729" s="161"/>
      <c r="B729" s="162"/>
      <c r="I729" s="111"/>
      <c r="J729" s="111"/>
      <c r="K729" s="73"/>
      <c r="L729" s="73"/>
      <c r="M729" s="55"/>
      <c r="N729" s="55"/>
      <c r="O729" s="55"/>
      <c r="P729" s="55"/>
      <c r="Q729" s="55"/>
      <c r="R729" s="55"/>
    </row>
    <row r="730" s="10" customFormat="true" ht="26.1" hidden="false" customHeight="true" outlineLevel="0" collapsed="false">
      <c r="A730" s="185"/>
      <c r="B730" s="186"/>
      <c r="C730" s="111"/>
      <c r="D730" s="111"/>
      <c r="E730" s="111"/>
      <c r="F730" s="111"/>
      <c r="G730" s="111"/>
      <c r="H730" s="111"/>
      <c r="K730" s="55"/>
      <c r="L730" s="55"/>
      <c r="M730" s="55"/>
      <c r="N730" s="55"/>
      <c r="O730" s="55"/>
      <c r="P730" s="55"/>
      <c r="Q730" s="55"/>
      <c r="R730" s="55"/>
    </row>
    <row r="731" s="10" customFormat="true" ht="26.1" hidden="false" customHeight="true" outlineLevel="0" collapsed="false">
      <c r="A731" s="185"/>
      <c r="B731" s="185"/>
      <c r="C731" s="111"/>
      <c r="D731" s="111"/>
      <c r="E731" s="111"/>
      <c r="F731" s="111"/>
      <c r="G731" s="111"/>
      <c r="H731" s="111"/>
    </row>
    <row r="732" s="10" customFormat="true" ht="26.1" hidden="false" customHeight="true" outlineLevel="0" collapsed="false">
      <c r="A732" s="185"/>
      <c r="B732" s="186"/>
      <c r="C732" s="111"/>
      <c r="D732" s="111"/>
      <c r="E732" s="111"/>
      <c r="F732" s="111"/>
      <c r="G732" s="111"/>
      <c r="H732" s="111"/>
      <c r="K732" s="55"/>
      <c r="L732" s="55"/>
      <c r="M732" s="55"/>
      <c r="N732" s="55"/>
      <c r="O732" s="55"/>
      <c r="P732" s="55"/>
      <c r="Q732" s="55"/>
      <c r="R732" s="55"/>
    </row>
    <row r="733" s="10" customFormat="true" ht="26.1" hidden="false" customHeight="true" outlineLevel="0" collapsed="false">
      <c r="A733" s="185"/>
      <c r="B733" s="186"/>
      <c r="C733" s="111"/>
      <c r="D733" s="111"/>
      <c r="E733" s="111"/>
      <c r="F733" s="111"/>
      <c r="G733" s="111"/>
      <c r="H733" s="111"/>
      <c r="K733" s="55"/>
      <c r="L733" s="55"/>
      <c r="M733" s="55"/>
      <c r="N733" s="55"/>
      <c r="O733" s="55"/>
      <c r="P733" s="55"/>
      <c r="Q733" s="55"/>
      <c r="R733" s="55"/>
    </row>
    <row r="734" s="55" customFormat="true" ht="26.1" hidden="false" customHeight="true" outlineLevel="0" collapsed="false">
      <c r="A734" s="161"/>
      <c r="B734" s="162"/>
      <c r="C734" s="10"/>
      <c r="D734" s="10"/>
      <c r="E734" s="10"/>
      <c r="F734" s="10"/>
      <c r="G734" s="10"/>
      <c r="H734" s="10"/>
      <c r="I734" s="10"/>
      <c r="J734" s="10"/>
    </row>
    <row r="735" s="55" customFormat="true" ht="26.1" hidden="false" customHeight="true" outlineLevel="0" collapsed="false">
      <c r="A735" s="161"/>
      <c r="B735" s="161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</row>
    <row r="736" s="55" customFormat="true" ht="26.1" hidden="false" customHeight="true" outlineLevel="0" collapsed="false">
      <c r="A736" s="161"/>
      <c r="B736" s="162"/>
      <c r="C736" s="10"/>
      <c r="D736" s="10"/>
      <c r="E736" s="10"/>
      <c r="F736" s="10"/>
      <c r="G736" s="10"/>
      <c r="H736" s="10"/>
      <c r="I736" s="10"/>
      <c r="J736" s="10"/>
    </row>
    <row r="737" s="55" customFormat="true" ht="26.1" hidden="false" customHeight="true" outlineLevel="0" collapsed="false">
      <c r="A737" s="161"/>
      <c r="B737" s="162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</row>
    <row r="738" s="55" customFormat="true" ht="26.1" hidden="false" customHeight="true" outlineLevel="0" collapsed="false">
      <c r="A738" s="161"/>
      <c r="B738" s="162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</row>
    <row r="739" s="10" customFormat="true" ht="26.1" hidden="false" customHeight="true" outlineLevel="0" collapsed="false">
      <c r="A739" s="161"/>
      <c r="B739" s="161"/>
    </row>
    <row r="740" s="55" customFormat="true" ht="26.1" hidden="false" customHeight="true" outlineLevel="0" collapsed="false">
      <c r="A740" s="161"/>
      <c r="B740" s="162"/>
      <c r="C740" s="10"/>
      <c r="D740" s="10"/>
      <c r="E740" s="10"/>
      <c r="F740" s="10"/>
      <c r="G740" s="10"/>
      <c r="H740" s="10"/>
      <c r="I740" s="10"/>
      <c r="J740" s="10"/>
    </row>
    <row r="741" s="55" customFormat="true" ht="26.1" hidden="false" customHeight="true" outlineLevel="0" collapsed="false">
      <c r="A741" s="212"/>
      <c r="B741" s="212"/>
      <c r="C741" s="10"/>
      <c r="D741" s="10"/>
      <c r="E741" s="10"/>
      <c r="F741" s="10"/>
      <c r="G741" s="10"/>
      <c r="H741" s="10"/>
      <c r="I741" s="213"/>
      <c r="J741" s="213"/>
      <c r="K741" s="213"/>
      <c r="L741" s="213"/>
      <c r="M741" s="213"/>
      <c r="N741" s="213"/>
      <c r="O741" s="10"/>
      <c r="P741" s="10"/>
      <c r="Q741" s="10"/>
      <c r="R741" s="10"/>
    </row>
    <row r="742" s="55" customFormat="true" ht="26.1" hidden="false" customHeight="true" outlineLevel="0" collapsed="false">
      <c r="A742" s="161"/>
      <c r="B742" s="161"/>
      <c r="C742" s="10"/>
      <c r="D742" s="10"/>
      <c r="E742" s="10"/>
      <c r="F742" s="10"/>
      <c r="G742" s="10"/>
      <c r="H742" s="10"/>
      <c r="I742" s="214"/>
      <c r="J742" s="214"/>
      <c r="K742" s="215"/>
      <c r="L742" s="215"/>
      <c r="M742" s="215"/>
      <c r="N742" s="215"/>
    </row>
    <row r="743" s="10" customFormat="true" ht="26.1" hidden="false" customHeight="true" outlineLevel="0" collapsed="false">
      <c r="A743" s="161"/>
      <c r="B743" s="161"/>
      <c r="I743" s="173"/>
      <c r="J743" s="173"/>
      <c r="K743" s="216"/>
      <c r="L743" s="216"/>
      <c r="M743" s="174"/>
      <c r="N743" s="174"/>
      <c r="O743" s="55"/>
      <c r="P743" s="55"/>
      <c r="Q743" s="55"/>
      <c r="R743" s="55"/>
    </row>
    <row r="744" s="55" customFormat="true" ht="26.1" hidden="false" customHeight="true" outlineLevel="0" collapsed="false">
      <c r="A744" s="161"/>
      <c r="B744" s="162"/>
      <c r="C744" s="10"/>
      <c r="D744" s="10"/>
      <c r="E744" s="10"/>
      <c r="F744" s="10"/>
      <c r="G744" s="10"/>
      <c r="H744" s="10"/>
      <c r="I744" s="173"/>
      <c r="J744" s="173"/>
      <c r="K744" s="216"/>
      <c r="L744" s="216"/>
      <c r="M744" s="174"/>
      <c r="N744" s="174"/>
    </row>
    <row r="745" s="55" customFormat="true" ht="26.1" hidden="false" customHeight="true" outlineLevel="0" collapsed="false">
      <c r="A745" s="161"/>
      <c r="B745" s="161"/>
      <c r="C745" s="217"/>
      <c r="D745" s="217"/>
      <c r="E745" s="195"/>
      <c r="F745" s="218"/>
      <c r="G745" s="219"/>
      <c r="H745" s="213"/>
      <c r="I745" s="161"/>
      <c r="J745" s="161"/>
      <c r="K745" s="185"/>
      <c r="L745" s="185"/>
      <c r="M745" s="161"/>
      <c r="N745" s="161"/>
      <c r="O745" s="10"/>
      <c r="P745" s="10"/>
      <c r="Q745" s="10"/>
      <c r="R745" s="10"/>
    </row>
    <row r="746" s="55" customFormat="true" ht="26.1" hidden="false" customHeight="true" outlineLevel="0" collapsed="false">
      <c r="A746" s="161"/>
      <c r="B746" s="162"/>
      <c r="C746" s="214"/>
      <c r="D746" s="214"/>
      <c r="E746" s="214"/>
      <c r="F746" s="214"/>
      <c r="G746" s="214"/>
      <c r="H746" s="214"/>
      <c r="I746" s="158"/>
      <c r="J746" s="158"/>
      <c r="K746" s="159"/>
      <c r="L746" s="159"/>
      <c r="M746" s="159"/>
      <c r="N746" s="159"/>
    </row>
    <row r="747" s="55" customFormat="true" ht="26.1" hidden="false" customHeight="true" outlineLevel="0" collapsed="false">
      <c r="A747" s="161"/>
      <c r="B747" s="162"/>
      <c r="C747" s="214"/>
      <c r="D747" s="214"/>
      <c r="E747" s="220"/>
      <c r="F747" s="221"/>
      <c r="G747" s="221"/>
      <c r="H747" s="173"/>
      <c r="I747" s="152"/>
      <c r="J747" s="152"/>
      <c r="K747" s="158"/>
      <c r="L747" s="158"/>
      <c r="M747" s="152"/>
      <c r="N747" s="152"/>
      <c r="O747" s="10"/>
      <c r="P747" s="10"/>
      <c r="Q747" s="10"/>
      <c r="R747" s="10"/>
    </row>
    <row r="748" s="55" customFormat="true" ht="26.1" hidden="false" customHeight="true" outlineLevel="0" collapsed="false">
      <c r="A748" s="161"/>
      <c r="B748" s="162"/>
      <c r="C748" s="214"/>
      <c r="D748" s="214"/>
      <c r="E748" s="220"/>
      <c r="F748" s="221"/>
      <c r="G748" s="221"/>
      <c r="H748" s="173"/>
      <c r="I748" s="152"/>
      <c r="J748" s="152"/>
      <c r="K748" s="159"/>
      <c r="L748" s="159"/>
      <c r="M748" s="153"/>
      <c r="N748" s="153"/>
    </row>
    <row r="749" customFormat="false" ht="26.1" hidden="false" customHeight="true" outlineLevel="0" collapsed="false">
      <c r="A749" s="161"/>
      <c r="B749" s="161"/>
      <c r="C749" s="214"/>
      <c r="D749" s="214"/>
      <c r="E749" s="222"/>
      <c r="F749" s="221"/>
      <c r="G749" s="221"/>
      <c r="H749" s="161"/>
      <c r="I749" s="158"/>
      <c r="J749" s="158"/>
      <c r="K749" s="159"/>
      <c r="L749" s="159"/>
      <c r="M749" s="159"/>
      <c r="N749" s="159"/>
      <c r="O749" s="55"/>
      <c r="P749" s="55"/>
      <c r="Q749" s="55"/>
      <c r="R749" s="55"/>
    </row>
    <row r="750" customFormat="false" ht="30.75" hidden="false" customHeight="true" outlineLevel="0" collapsed="false">
      <c r="A750" s="161"/>
      <c r="B750" s="162"/>
      <c r="C750" s="211"/>
      <c r="D750" s="211"/>
      <c r="E750" s="223"/>
      <c r="F750" s="221"/>
      <c r="G750" s="221"/>
      <c r="H750" s="158"/>
      <c r="I750" s="152"/>
      <c r="J750" s="152"/>
      <c r="K750" s="159"/>
      <c r="L750" s="159"/>
      <c r="M750" s="153"/>
      <c r="N750" s="153"/>
      <c r="O750" s="55"/>
      <c r="P750" s="55"/>
      <c r="Q750" s="55"/>
      <c r="R750" s="55"/>
    </row>
    <row r="751" s="55" customFormat="true" ht="26.1" hidden="false" customHeight="true" outlineLevel="0" collapsed="false">
      <c r="A751" s="161"/>
      <c r="B751" s="161"/>
      <c r="C751" s="211"/>
      <c r="D751" s="211"/>
      <c r="E751" s="223"/>
      <c r="F751" s="221"/>
      <c r="G751" s="221"/>
      <c r="H751" s="152"/>
      <c r="I751" s="10"/>
      <c r="J751" s="10"/>
      <c r="K751" s="10"/>
      <c r="L751" s="10"/>
      <c r="M751" s="10"/>
      <c r="N751" s="10"/>
      <c r="O751" s="10"/>
      <c r="P751" s="10"/>
      <c r="Q751" s="10"/>
      <c r="R751" s="10"/>
    </row>
    <row r="752" s="10" customFormat="true" ht="26.1" hidden="false" customHeight="true" outlineLevel="0" collapsed="false">
      <c r="A752" s="161"/>
      <c r="B752" s="162"/>
      <c r="C752" s="214"/>
      <c r="D752" s="214"/>
      <c r="E752" s="220"/>
      <c r="F752" s="224"/>
      <c r="G752" s="224"/>
      <c r="H752" s="152"/>
    </row>
    <row r="753" s="55" customFormat="true" ht="26.1" hidden="false" customHeight="true" outlineLevel="0" collapsed="false">
      <c r="A753" s="161"/>
      <c r="B753" s="162"/>
      <c r="C753" s="211"/>
      <c r="D753" s="211"/>
      <c r="E753" s="225"/>
      <c r="F753" s="224"/>
      <c r="G753" s="224"/>
      <c r="H753" s="158"/>
      <c r="I753" s="10"/>
      <c r="J753" s="10"/>
      <c r="K753" s="10"/>
      <c r="L753" s="10"/>
      <c r="M753" s="10"/>
      <c r="N753" s="10"/>
      <c r="O753" s="10"/>
      <c r="P753" s="10"/>
      <c r="Q753" s="10"/>
      <c r="R753" s="10"/>
    </row>
    <row r="754" s="10" customFormat="true" ht="26.1" hidden="false" customHeight="true" outlineLevel="0" collapsed="false">
      <c r="A754" s="161"/>
      <c r="B754" s="162"/>
      <c r="C754" s="214"/>
      <c r="D754" s="214"/>
      <c r="E754" s="222"/>
      <c r="F754" s="226"/>
      <c r="G754" s="226"/>
      <c r="H754" s="152"/>
      <c r="K754" s="55"/>
      <c r="L754" s="55"/>
      <c r="M754" s="55"/>
      <c r="N754" s="55"/>
      <c r="O754" s="55"/>
      <c r="P754" s="55"/>
      <c r="Q754" s="55"/>
      <c r="R754" s="55"/>
    </row>
    <row r="755" s="55" customFormat="true" ht="26.1" hidden="false" customHeight="true" outlineLevel="0" collapsed="false">
      <c r="A755" s="161"/>
      <c r="B755" s="161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</row>
    <row r="756" s="111" customFormat="true" ht="32.25" hidden="false" customHeight="true" outlineLevel="0" collapsed="false">
      <c r="A756" s="161"/>
      <c r="B756" s="161"/>
      <c r="C756" s="10"/>
      <c r="D756" s="10"/>
      <c r="E756" s="10"/>
      <c r="F756" s="10"/>
      <c r="G756" s="10"/>
      <c r="H756" s="10"/>
      <c r="I756" s="10"/>
      <c r="J756" s="10"/>
      <c r="K756" s="55"/>
      <c r="L756" s="55"/>
      <c r="M756" s="55"/>
      <c r="N756" s="55"/>
      <c r="O756" s="55"/>
      <c r="P756" s="55"/>
      <c r="Q756" s="55"/>
      <c r="R756" s="55"/>
    </row>
    <row r="757" s="55" customFormat="true" ht="26.1" hidden="false" customHeight="true" outlineLevel="0" collapsed="false">
      <c r="A757" s="161"/>
      <c r="B757" s="161"/>
      <c r="C757" s="10"/>
      <c r="D757" s="10"/>
      <c r="E757" s="10"/>
      <c r="F757" s="10"/>
      <c r="G757" s="10"/>
      <c r="H757" s="10"/>
      <c r="I757" s="10"/>
      <c r="J757" s="10"/>
    </row>
    <row r="758" s="55" customFormat="true" ht="31.5" hidden="false" customHeight="true" outlineLevel="0" collapsed="false">
      <c r="A758" s="161"/>
      <c r="B758" s="162"/>
      <c r="C758" s="10"/>
      <c r="D758" s="10"/>
      <c r="E758" s="10"/>
      <c r="F758" s="10"/>
      <c r="G758" s="10"/>
      <c r="H758" s="10"/>
      <c r="I758" s="10"/>
      <c r="J758" s="10"/>
    </row>
    <row r="759" s="10" customFormat="true" ht="26.1" hidden="false" customHeight="true" outlineLevel="0" collapsed="false">
      <c r="A759" s="161"/>
      <c r="B759" s="161"/>
      <c r="K759" s="55"/>
      <c r="L759" s="55"/>
      <c r="M759" s="55"/>
      <c r="N759" s="55"/>
      <c r="O759" s="55"/>
      <c r="P759" s="55"/>
      <c r="Q759" s="55"/>
      <c r="R759" s="55"/>
    </row>
    <row r="760" s="55" customFormat="true" ht="26.1" hidden="false" customHeight="true" outlineLevel="0" collapsed="false">
      <c r="A760" s="161"/>
      <c r="B760" s="162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</row>
    <row r="761" s="55" customFormat="true" ht="26.1" hidden="false" customHeight="true" outlineLevel="0" collapsed="false">
      <c r="A761" s="161"/>
      <c r="B761" s="162"/>
      <c r="C761" s="10"/>
      <c r="D761" s="10"/>
      <c r="E761" s="10"/>
      <c r="F761" s="10"/>
      <c r="G761" s="10"/>
      <c r="H761" s="10"/>
      <c r="I761" s="10"/>
      <c r="J761" s="10"/>
    </row>
    <row r="762" s="10" customFormat="true" ht="26.1" hidden="false" customHeight="true" outlineLevel="0" collapsed="false">
      <c r="A762" s="161"/>
      <c r="B762" s="162"/>
    </row>
    <row r="763" s="10" customFormat="true" ht="26.1" hidden="false" customHeight="true" outlineLevel="0" collapsed="false">
      <c r="A763" s="161"/>
      <c r="B763" s="162"/>
    </row>
    <row r="764" s="10" customFormat="true" ht="26.1" hidden="false" customHeight="true" outlineLevel="0" collapsed="false">
      <c r="A764" s="152"/>
      <c r="B764" s="152"/>
      <c r="K764" s="55"/>
      <c r="L764" s="55"/>
      <c r="M764" s="55"/>
      <c r="N764" s="55"/>
      <c r="O764" s="55"/>
      <c r="P764" s="55"/>
      <c r="Q764" s="55"/>
      <c r="R764" s="55"/>
    </row>
    <row r="765" s="55" customFormat="true" ht="26.1" hidden="false" customHeight="true" outlineLevel="0" collapsed="false">
      <c r="A765" s="152"/>
      <c r="B765" s="153"/>
      <c r="C765" s="10"/>
      <c r="D765" s="10"/>
      <c r="E765" s="10"/>
      <c r="F765" s="10"/>
      <c r="G765" s="10"/>
      <c r="H765" s="10"/>
      <c r="I765" s="10"/>
      <c r="J765" s="10"/>
      <c r="K765" s="227"/>
      <c r="L765" s="227"/>
      <c r="M765" s="227"/>
      <c r="N765" s="197"/>
      <c r="O765" s="196"/>
      <c r="P765" s="196"/>
      <c r="Q765" s="196"/>
      <c r="R765" s="207"/>
    </row>
    <row r="766" s="10" customFormat="true" ht="26.1" hidden="false" customHeight="true" outlineLevel="0" collapsed="false">
      <c r="A766" s="183"/>
      <c r="B766" s="183"/>
      <c r="K766" s="228"/>
      <c r="L766" s="229"/>
      <c r="M766" s="229"/>
      <c r="N766" s="199"/>
      <c r="O766" s="199"/>
      <c r="P766" s="199"/>
      <c r="Q766" s="199"/>
      <c r="R766" s="199"/>
    </row>
    <row r="767" s="58" customFormat="true" ht="26.1" hidden="false" customHeight="true" outlineLevel="0" collapsed="false">
      <c r="A767" s="183"/>
      <c r="B767" s="183"/>
      <c r="C767" s="10"/>
      <c r="D767" s="10"/>
      <c r="E767" s="10"/>
      <c r="F767" s="10"/>
      <c r="G767" s="10"/>
      <c r="H767" s="10"/>
      <c r="I767" s="10"/>
      <c r="J767" s="10"/>
      <c r="K767" s="228"/>
      <c r="L767" s="229"/>
      <c r="M767" s="229"/>
      <c r="N767" s="199"/>
      <c r="O767" s="199"/>
      <c r="P767" s="208"/>
      <c r="Q767" s="208"/>
      <c r="R767" s="209"/>
    </row>
    <row r="768" s="55" customFormat="true" ht="26.1" hidden="false" customHeight="true" outlineLevel="0" collapsed="false">
      <c r="A768" s="187"/>
      <c r="B768" s="188"/>
      <c r="C768" s="10"/>
      <c r="D768" s="10"/>
      <c r="E768" s="10"/>
      <c r="F768" s="10"/>
      <c r="G768" s="10"/>
      <c r="H768" s="10"/>
      <c r="I768" s="10"/>
      <c r="J768" s="10"/>
      <c r="K768" s="228"/>
      <c r="L768" s="229"/>
      <c r="M768" s="229"/>
      <c r="N768" s="199"/>
      <c r="O768" s="199"/>
      <c r="P768" s="208"/>
      <c r="Q768" s="208"/>
      <c r="R768" s="209"/>
    </row>
    <row r="769" s="55" customFormat="true" ht="26.1" hidden="false" customHeight="true" outlineLevel="0" collapsed="false">
      <c r="A769" s="187"/>
      <c r="B769" s="188"/>
      <c r="C769" s="10"/>
      <c r="D769" s="10"/>
      <c r="E769" s="10"/>
      <c r="F769" s="10"/>
      <c r="G769" s="10"/>
      <c r="H769" s="10"/>
      <c r="I769" s="10"/>
      <c r="J769" s="10"/>
      <c r="K769" s="228"/>
      <c r="L769" s="229"/>
      <c r="M769" s="229"/>
      <c r="N769" s="199"/>
      <c r="O769" s="199"/>
      <c r="P769" s="208"/>
      <c r="Q769" s="208"/>
      <c r="R769" s="209"/>
    </row>
    <row r="770" s="10" customFormat="true" ht="26.1" hidden="false" customHeight="true" outlineLevel="0" collapsed="false">
      <c r="A770" s="161"/>
      <c r="B770" s="162"/>
      <c r="K770" s="225"/>
      <c r="L770" s="221"/>
      <c r="M770" s="221"/>
      <c r="N770" s="200"/>
      <c r="O770" s="200"/>
      <c r="P770" s="210"/>
      <c r="Q770" s="210"/>
      <c r="R770" s="211"/>
    </row>
    <row r="771" s="10" customFormat="true" ht="31.5" hidden="false" customHeight="true" outlineLevel="0" collapsed="false">
      <c r="A771" s="161"/>
      <c r="B771" s="162"/>
      <c r="K771" s="228"/>
      <c r="L771" s="229"/>
      <c r="M771" s="229"/>
      <c r="N771" s="199"/>
      <c r="O771" s="199"/>
      <c r="P771" s="208"/>
      <c r="Q771" s="208"/>
      <c r="R771" s="209"/>
    </row>
    <row r="772" s="10" customFormat="true" ht="30.75" hidden="false" customHeight="true" outlineLevel="0" collapsed="false">
      <c r="A772" s="161"/>
      <c r="B772" s="162"/>
      <c r="K772" s="225"/>
      <c r="L772" s="221"/>
      <c r="M772" s="221"/>
      <c r="N772" s="200"/>
      <c r="O772" s="200"/>
      <c r="P772" s="200"/>
      <c r="Q772" s="200"/>
      <c r="R772" s="200"/>
    </row>
    <row r="773" s="55" customFormat="true" ht="30.75" hidden="false" customHeight="true" outlineLevel="0" collapsed="false">
      <c r="A773" s="161"/>
      <c r="B773" s="162"/>
      <c r="C773" s="10"/>
      <c r="D773" s="10"/>
      <c r="E773" s="10"/>
      <c r="F773" s="10"/>
      <c r="G773" s="10"/>
      <c r="H773" s="10"/>
      <c r="I773" s="10"/>
      <c r="J773" s="10"/>
      <c r="K773" s="228"/>
      <c r="L773" s="229"/>
      <c r="M773" s="229"/>
      <c r="N773" s="199"/>
      <c r="O773" s="199"/>
      <c r="P773" s="199"/>
      <c r="Q773" s="199"/>
      <c r="R773" s="199"/>
    </row>
    <row r="774" s="55" customFormat="true" ht="26.1" hidden="false" customHeight="true" outlineLevel="0" collapsed="false">
      <c r="A774" s="161"/>
      <c r="B774" s="161"/>
      <c r="C774" s="10"/>
      <c r="D774" s="10"/>
      <c r="E774" s="10"/>
      <c r="F774" s="10"/>
      <c r="G774" s="10"/>
      <c r="H774" s="10"/>
      <c r="I774" s="10"/>
      <c r="J774" s="10"/>
    </row>
    <row r="775" s="55" customFormat="true" ht="26.1" hidden="false" customHeight="true" outlineLevel="0" collapsed="false">
      <c r="A775" s="161"/>
      <c r="B775" s="162"/>
      <c r="C775" s="10"/>
      <c r="D775" s="10"/>
      <c r="E775" s="10"/>
      <c r="F775" s="10"/>
      <c r="G775" s="10"/>
      <c r="H775" s="10"/>
      <c r="I775" s="10"/>
      <c r="J775" s="10"/>
      <c r="K775" s="73"/>
      <c r="L775" s="73"/>
      <c r="M775" s="73"/>
      <c r="N775" s="73"/>
      <c r="O775" s="73"/>
      <c r="P775" s="73"/>
      <c r="Q775" s="73"/>
      <c r="R775" s="73"/>
    </row>
    <row r="776" s="55" customFormat="true" ht="26.1" hidden="false" customHeight="true" outlineLevel="0" collapsed="false">
      <c r="A776" s="161"/>
      <c r="B776" s="161"/>
      <c r="C776" s="10"/>
      <c r="D776" s="10"/>
      <c r="E776" s="10"/>
      <c r="F776" s="10"/>
      <c r="G776" s="10"/>
      <c r="H776" s="10"/>
      <c r="I776" s="10"/>
      <c r="J776" s="10"/>
    </row>
    <row r="777" s="55" customFormat="true" ht="26.1" hidden="false" customHeight="true" outlineLevel="0" collapsed="false">
      <c r="A777" s="161"/>
      <c r="B777" s="162"/>
      <c r="C777" s="10"/>
      <c r="D777" s="10"/>
      <c r="E777" s="10"/>
      <c r="F777" s="10"/>
      <c r="G777" s="10"/>
      <c r="H777" s="10"/>
      <c r="I777" s="10"/>
      <c r="J777" s="10"/>
      <c r="K777" s="8" t="e">
        <f aca="false">#REF!</f>
        <v>#REF!</v>
      </c>
      <c r="L777" s="10"/>
      <c r="M777" s="10"/>
      <c r="N777" s="10"/>
      <c r="O777" s="10"/>
      <c r="P777" s="10"/>
      <c r="Q777" s="10"/>
      <c r="R777" s="10"/>
    </row>
    <row r="778" s="10" customFormat="true" ht="26.1" hidden="false" customHeight="true" outlineLevel="0" collapsed="false">
      <c r="A778" s="230"/>
      <c r="B778" s="231"/>
      <c r="K778" s="55"/>
      <c r="L778" s="55"/>
      <c r="M778" s="55"/>
      <c r="N778" s="55"/>
      <c r="O778" s="55"/>
      <c r="P778" s="55"/>
      <c r="Q778" s="55"/>
      <c r="R778" s="55"/>
    </row>
    <row r="779" s="55" customFormat="true" ht="26.1" hidden="false" customHeight="true" outlineLevel="0" collapsed="false">
      <c r="A779" s="230"/>
      <c r="B779" s="231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</row>
    <row r="780" s="10" customFormat="true" ht="26.1" hidden="false" customHeight="true" outlineLevel="0" collapsed="false">
      <c r="A780" s="230"/>
      <c r="B780" s="231"/>
    </row>
    <row r="781" s="111" customFormat="true" ht="26.1" hidden="false" customHeight="true" outlineLevel="0" collapsed="false">
      <c r="A781" s="230"/>
      <c r="B781" s="230"/>
      <c r="C781" s="10"/>
      <c r="D781" s="10"/>
      <c r="E781" s="10"/>
      <c r="F781" s="10"/>
      <c r="G781" s="10"/>
      <c r="H781" s="10"/>
      <c r="I781" s="10"/>
      <c r="J781" s="10"/>
      <c r="K781" s="55"/>
      <c r="L781" s="55"/>
      <c r="M781" s="55"/>
      <c r="N781" s="55"/>
      <c r="O781" s="55"/>
      <c r="P781" s="55"/>
      <c r="Q781" s="55"/>
      <c r="R781" s="55"/>
      <c r="S781" s="10"/>
      <c r="T781" s="10"/>
      <c r="U781" s="10"/>
    </row>
    <row r="782" s="10" customFormat="true" ht="26.1" hidden="false" customHeight="true" outlineLevel="0" collapsed="false">
      <c r="A782" s="230"/>
      <c r="B782" s="231"/>
      <c r="K782" s="55"/>
      <c r="L782" s="55"/>
      <c r="M782" s="55"/>
      <c r="N782" s="55"/>
      <c r="O782" s="55"/>
      <c r="P782" s="55"/>
      <c r="Q782" s="55"/>
      <c r="R782" s="55"/>
    </row>
    <row r="783" s="55" customFormat="true" ht="26.1" hidden="false" customHeight="true" outlineLevel="0" collapsed="false">
      <c r="A783" s="230"/>
      <c r="B783" s="230"/>
      <c r="C783" s="10"/>
      <c r="D783" s="10"/>
      <c r="E783" s="10"/>
      <c r="F783" s="10"/>
      <c r="G783" s="10"/>
      <c r="H783" s="10"/>
      <c r="I783" s="10"/>
      <c r="J783" s="10"/>
    </row>
    <row r="784" s="55" customFormat="true" ht="26.1" hidden="false" customHeight="true" outlineLevel="0" collapsed="false">
      <c r="A784" s="230"/>
      <c r="B784" s="230"/>
      <c r="C784" s="10"/>
      <c r="D784" s="10"/>
      <c r="E784" s="10"/>
      <c r="F784" s="10"/>
      <c r="G784" s="10"/>
      <c r="H784" s="10"/>
      <c r="I784" s="10"/>
      <c r="J784" s="10"/>
    </row>
    <row r="785" s="55" customFormat="true" ht="43.5" hidden="false" customHeight="true" outlineLevel="0" collapsed="false">
      <c r="A785" s="230"/>
      <c r="B785" s="231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</row>
    <row r="786" s="55" customFormat="true" ht="31.5" hidden="false" customHeight="true" outlineLevel="0" collapsed="false">
      <c r="A786" s="230"/>
      <c r="B786" s="231"/>
      <c r="C786" s="10"/>
      <c r="D786" s="10"/>
      <c r="E786" s="10"/>
      <c r="F786" s="10"/>
      <c r="G786" s="10"/>
      <c r="H786" s="10"/>
      <c r="I786" s="10"/>
      <c r="J786" s="10"/>
    </row>
    <row r="787" s="55" customFormat="true" ht="26.1" hidden="false" customHeight="true" outlineLevel="0" collapsed="false">
      <c r="A787" s="230"/>
      <c r="B787" s="231"/>
      <c r="C787" s="10"/>
      <c r="D787" s="10"/>
      <c r="E787" s="10"/>
      <c r="F787" s="10"/>
      <c r="G787" s="10"/>
      <c r="H787" s="10"/>
      <c r="I787" s="10"/>
      <c r="J787" s="10"/>
      <c r="K787" s="58"/>
      <c r="L787" s="58"/>
      <c r="M787" s="58"/>
      <c r="N787" s="58"/>
      <c r="O787" s="58"/>
      <c r="P787" s="58"/>
      <c r="Q787" s="58"/>
      <c r="R787" s="58"/>
    </row>
    <row r="788" s="10" customFormat="true" ht="26.1" hidden="false" customHeight="true" outlineLevel="0" collapsed="false">
      <c r="A788" s="230"/>
      <c r="B788" s="231"/>
      <c r="K788" s="55"/>
      <c r="L788" s="55"/>
      <c r="M788" s="55"/>
      <c r="N788" s="55"/>
      <c r="O788" s="55"/>
      <c r="P788" s="55"/>
      <c r="Q788" s="55"/>
      <c r="R788" s="55"/>
    </row>
    <row r="789" s="55" customFormat="true" ht="26.1" hidden="false" customHeight="true" outlineLevel="0" collapsed="false">
      <c r="A789" s="230"/>
      <c r="B789" s="230"/>
      <c r="C789" s="10"/>
      <c r="D789" s="10"/>
      <c r="E789" s="10"/>
      <c r="F789" s="10"/>
      <c r="G789" s="10"/>
      <c r="H789" s="10"/>
      <c r="I789" s="10"/>
      <c r="J789" s="10"/>
    </row>
    <row r="790" s="10" customFormat="true" ht="26.1" hidden="false" customHeight="true" outlineLevel="0" collapsed="false">
      <c r="A790" s="230"/>
      <c r="B790" s="231"/>
      <c r="K790" s="55"/>
      <c r="L790" s="55"/>
      <c r="M790" s="55"/>
      <c r="N790" s="55"/>
      <c r="O790" s="55"/>
      <c r="P790" s="55"/>
      <c r="Q790" s="55"/>
      <c r="R790" s="55"/>
      <c r="S790" s="111"/>
      <c r="T790" s="111"/>
      <c r="U790" s="111"/>
    </row>
    <row r="791" s="55" customFormat="true" ht="33.75" hidden="false" customHeight="true" outlineLevel="0" collapsed="false">
      <c r="A791" s="232"/>
      <c r="B791" s="233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</row>
    <row r="792" s="10" customFormat="true" ht="34.5" hidden="false" customHeight="true" outlineLevel="0" collapsed="false">
      <c r="A792" s="230"/>
      <c r="B792" s="231"/>
    </row>
    <row r="793" s="55" customFormat="true" ht="45" hidden="false" customHeight="true" outlineLevel="0" collapsed="false">
      <c r="A793" s="230"/>
      <c r="B793" s="231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</row>
    <row r="794" s="111" customFormat="true" ht="26.1" hidden="false" customHeight="true" outlineLevel="0" collapsed="false">
      <c r="A794" s="230"/>
      <c r="B794" s="231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</row>
    <row r="795" s="10" customFormat="true" ht="26.1" hidden="false" customHeight="true" outlineLevel="0" collapsed="false">
      <c r="A795" s="230"/>
      <c r="B795" s="230"/>
      <c r="K795" s="160"/>
      <c r="L795" s="160"/>
      <c r="M795" s="160"/>
      <c r="N795" s="160"/>
      <c r="O795" s="160"/>
      <c r="P795" s="160"/>
      <c r="Q795" s="160"/>
      <c r="R795" s="160"/>
    </row>
    <row r="796" s="10" customFormat="true" ht="26.1" hidden="false" customHeight="true" outlineLevel="0" collapsed="false">
      <c r="A796" s="230"/>
      <c r="B796" s="230"/>
    </row>
    <row r="797" s="10" customFormat="true" ht="26.1" hidden="false" customHeight="true" outlineLevel="0" collapsed="false">
      <c r="A797" s="161"/>
      <c r="B797" s="161"/>
      <c r="K797" s="55"/>
      <c r="L797" s="55"/>
      <c r="M797" s="55"/>
      <c r="N797" s="55"/>
      <c r="O797" s="55"/>
      <c r="P797" s="55"/>
      <c r="Q797" s="55"/>
      <c r="R797" s="55"/>
    </row>
    <row r="798" s="10" customFormat="true" ht="26.1" hidden="false" customHeight="true" outlineLevel="0" collapsed="false">
      <c r="A798" s="161"/>
      <c r="B798" s="161"/>
      <c r="K798" s="55"/>
      <c r="L798" s="55"/>
      <c r="M798" s="55"/>
      <c r="N798" s="55"/>
      <c r="O798" s="55"/>
      <c r="P798" s="55"/>
      <c r="Q798" s="55"/>
      <c r="R798" s="55"/>
    </row>
    <row r="799" s="10" customFormat="true" ht="26.1" hidden="false" customHeight="true" outlineLevel="0" collapsed="false">
      <c r="A799" s="161"/>
      <c r="B799" s="161"/>
      <c r="K799" s="55"/>
      <c r="L799" s="55"/>
      <c r="M799" s="55"/>
      <c r="N799" s="55"/>
      <c r="O799" s="55"/>
      <c r="P799" s="55"/>
      <c r="Q799" s="55"/>
      <c r="R799" s="55"/>
    </row>
    <row r="800" s="55" customFormat="true" ht="26.1" hidden="false" customHeight="true" outlineLevel="0" collapsed="false">
      <c r="A800" s="161"/>
      <c r="B800" s="161"/>
      <c r="C800" s="10"/>
      <c r="D800" s="10"/>
      <c r="E800" s="10"/>
      <c r="F800" s="10"/>
      <c r="G800" s="10"/>
      <c r="H800" s="10"/>
      <c r="I800" s="10"/>
      <c r="J800" s="10"/>
    </row>
    <row r="801" s="10" customFormat="true" ht="26.1" hidden="false" customHeight="true" outlineLevel="0" collapsed="false">
      <c r="A801" s="161"/>
      <c r="B801" s="162"/>
      <c r="K801" s="55"/>
      <c r="L801" s="55"/>
      <c r="M801" s="55"/>
      <c r="N801" s="55"/>
      <c r="O801" s="55"/>
      <c r="P801" s="55"/>
      <c r="Q801" s="55"/>
      <c r="R801" s="55"/>
    </row>
    <row r="802" s="10" customFormat="true" ht="26.1" hidden="false" customHeight="true" outlineLevel="0" collapsed="false">
      <c r="A802" s="161"/>
      <c r="B802" s="162"/>
    </row>
    <row r="803" s="55" customFormat="true" ht="26.1" hidden="false" customHeight="true" outlineLevel="0" collapsed="false">
      <c r="A803" s="161"/>
      <c r="B803" s="162"/>
      <c r="C803" s="10"/>
      <c r="D803" s="10"/>
      <c r="E803" s="10"/>
      <c r="F803" s="10"/>
      <c r="G803" s="10"/>
      <c r="H803" s="10"/>
      <c r="I803" s="10"/>
      <c r="J803" s="10"/>
      <c r="S803" s="73"/>
      <c r="T803" s="73"/>
      <c r="U803" s="73"/>
    </row>
    <row r="804" s="55" customFormat="true" ht="26.1" hidden="false" customHeight="true" outlineLevel="0" collapsed="false">
      <c r="A804" s="161"/>
      <c r="B804" s="162"/>
      <c r="C804" s="10"/>
      <c r="D804" s="10"/>
      <c r="E804" s="10"/>
      <c r="F804" s="10"/>
      <c r="G804" s="10"/>
      <c r="H804" s="10"/>
      <c r="I804" s="10"/>
      <c r="J804" s="10"/>
    </row>
    <row r="805" s="73" customFormat="true" ht="26.1" hidden="false" customHeight="true" outlineLevel="0" collapsed="false">
      <c r="A805" s="161"/>
      <c r="B805" s="162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55"/>
      <c r="T805" s="55"/>
      <c r="U805" s="55"/>
    </row>
    <row r="806" s="55" customFormat="true" ht="26.1" hidden="false" customHeight="true" outlineLevel="0" collapsed="false">
      <c r="A806" s="161"/>
      <c r="B806" s="161"/>
      <c r="C806" s="10"/>
      <c r="D806" s="10"/>
      <c r="E806" s="10"/>
      <c r="F806" s="10"/>
      <c r="G806" s="10"/>
      <c r="H806" s="10"/>
      <c r="I806" s="10"/>
      <c r="J806" s="10"/>
    </row>
    <row r="807" s="10" customFormat="true" ht="38.25" hidden="false" customHeight="true" outlineLevel="0" collapsed="false">
      <c r="A807" s="161"/>
      <c r="B807" s="162"/>
      <c r="K807" s="55"/>
      <c r="L807" s="55"/>
      <c r="M807" s="55"/>
      <c r="N807" s="55"/>
      <c r="O807" s="55"/>
      <c r="P807" s="55"/>
      <c r="Q807" s="55"/>
      <c r="R807" s="55"/>
    </row>
    <row r="808" s="55" customFormat="true" ht="26.1" hidden="false" customHeight="true" outlineLevel="0" collapsed="false">
      <c r="A808" s="161"/>
      <c r="B808" s="162"/>
      <c r="C808" s="10"/>
      <c r="D808" s="10"/>
      <c r="E808" s="10"/>
      <c r="F808" s="10"/>
      <c r="G808" s="10"/>
      <c r="H808" s="10"/>
      <c r="I808" s="10"/>
      <c r="J808" s="10"/>
    </row>
    <row r="809" s="55" customFormat="true" ht="33.75" hidden="false" customHeight="true" outlineLevel="0" collapsed="false">
      <c r="A809" s="161"/>
      <c r="B809" s="161"/>
      <c r="C809" s="10"/>
      <c r="D809" s="10"/>
      <c r="E809" s="10"/>
      <c r="F809" s="10"/>
      <c r="G809" s="10"/>
      <c r="H809" s="10"/>
      <c r="I809" s="10"/>
      <c r="J809" s="10"/>
    </row>
    <row r="810" s="10" customFormat="true" ht="26.1" hidden="false" customHeight="true" outlineLevel="0" collapsed="false">
      <c r="A810" s="161"/>
      <c r="B810" s="162"/>
      <c r="K810" s="58"/>
      <c r="L810" s="58"/>
      <c r="M810" s="58"/>
      <c r="N810" s="58"/>
      <c r="O810" s="58"/>
      <c r="P810" s="58"/>
      <c r="Q810" s="58"/>
      <c r="R810" s="58"/>
    </row>
    <row r="811" s="55" customFormat="true" ht="26.1" hidden="false" customHeight="true" outlineLevel="0" collapsed="false">
      <c r="A811" s="161"/>
      <c r="B811" s="162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</row>
    <row r="812" s="55" customFormat="true" ht="26.1" hidden="false" customHeight="true" outlineLevel="0" collapsed="false">
      <c r="A812" s="161"/>
      <c r="B812" s="162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</row>
    <row r="813" s="55" customFormat="true" ht="26.1" hidden="false" customHeight="true" outlineLevel="0" collapsed="false">
      <c r="A813" s="161"/>
      <c r="B813" s="162"/>
      <c r="C813" s="10"/>
      <c r="D813" s="10"/>
      <c r="E813" s="10"/>
      <c r="F813" s="10"/>
      <c r="G813" s="10"/>
      <c r="H813" s="10"/>
      <c r="I813" s="10"/>
      <c r="J813" s="10"/>
    </row>
    <row r="814" s="55" customFormat="true" ht="26.1" hidden="false" customHeight="true" outlineLevel="0" collapsed="false">
      <c r="A814" s="161"/>
      <c r="B814" s="162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73"/>
      <c r="T814" s="73"/>
      <c r="U814" s="73"/>
    </row>
    <row r="815" s="55" customFormat="true" ht="26.1" hidden="false" customHeight="true" outlineLevel="0" collapsed="false">
      <c r="A815" s="161"/>
      <c r="B815" s="161"/>
      <c r="C815" s="10"/>
      <c r="D815" s="10"/>
      <c r="E815" s="10"/>
      <c r="F815" s="10"/>
      <c r="G815" s="10"/>
      <c r="H815" s="10"/>
      <c r="I815" s="10"/>
      <c r="J815" s="10"/>
    </row>
    <row r="816" s="10" customFormat="true" ht="26.1" hidden="false" customHeight="true" outlineLevel="0" collapsed="false">
      <c r="A816" s="161"/>
      <c r="B816" s="161"/>
      <c r="K816" s="55"/>
      <c r="L816" s="55"/>
      <c r="M816" s="55"/>
      <c r="N816" s="55"/>
      <c r="O816" s="55"/>
      <c r="P816" s="55"/>
      <c r="Q816" s="55"/>
      <c r="R816" s="55"/>
    </row>
    <row r="817" s="10" customFormat="true" ht="30.75" hidden="false" customHeight="true" outlineLevel="0" collapsed="false">
      <c r="A817" s="161"/>
      <c r="B817" s="162"/>
    </row>
    <row r="818" s="10" customFormat="true" ht="26.1" hidden="false" customHeight="true" outlineLevel="0" collapsed="false">
      <c r="A818" s="161"/>
      <c r="B818" s="161"/>
    </row>
    <row r="819" s="55" customFormat="true" ht="26.1" hidden="false" customHeight="true" outlineLevel="0" collapsed="false">
      <c r="A819" s="161"/>
      <c r="B819" s="162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</row>
    <row r="820" s="10" customFormat="true" ht="26.1" hidden="false" customHeight="true" outlineLevel="0" collapsed="false">
      <c r="A820" s="161"/>
      <c r="B820" s="162"/>
      <c r="K820" s="73"/>
      <c r="L820" s="73"/>
      <c r="M820" s="73"/>
      <c r="N820" s="73"/>
      <c r="O820" s="73"/>
      <c r="P820" s="73"/>
      <c r="Q820" s="73"/>
      <c r="R820" s="73"/>
    </row>
    <row r="821" s="55" customFormat="true" ht="26.1" hidden="false" customHeight="true" outlineLevel="0" collapsed="false">
      <c r="A821" s="161"/>
      <c r="B821" s="161"/>
      <c r="C821" s="10"/>
      <c r="D821" s="10"/>
      <c r="E821" s="10"/>
      <c r="F821" s="10"/>
      <c r="G821" s="10"/>
      <c r="H821" s="10"/>
      <c r="I821" s="10"/>
      <c r="J821" s="10"/>
    </row>
    <row r="822" s="55" customFormat="true" ht="26.1" hidden="false" customHeight="true" outlineLevel="0" collapsed="false">
      <c r="A822" s="161"/>
      <c r="B822" s="161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</row>
    <row r="823" s="55" customFormat="true" ht="26.1" hidden="false" customHeight="true" outlineLevel="0" collapsed="false">
      <c r="A823" s="161"/>
      <c r="B823" s="161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</row>
    <row r="824" s="10" customFormat="true" ht="26.1" hidden="false" customHeight="true" outlineLevel="0" collapsed="false">
      <c r="A824" s="185"/>
      <c r="B824" s="186"/>
      <c r="K824" s="160"/>
      <c r="L824" s="160"/>
      <c r="M824" s="160"/>
      <c r="N824" s="160"/>
      <c r="O824" s="160"/>
      <c r="P824" s="160"/>
      <c r="Q824" s="160"/>
      <c r="R824" s="160"/>
    </row>
    <row r="825" s="55" customFormat="true" ht="26.1" hidden="false" customHeight="true" outlineLevel="0" collapsed="false">
      <c r="A825" s="161"/>
      <c r="B825" s="162"/>
      <c r="C825" s="10"/>
      <c r="D825" s="10"/>
      <c r="E825" s="10"/>
      <c r="F825" s="10"/>
      <c r="G825" s="10"/>
      <c r="H825" s="10"/>
      <c r="I825" s="10"/>
      <c r="J825" s="10"/>
    </row>
    <row r="826" s="10" customFormat="true" ht="26.1" hidden="false" customHeight="true" outlineLevel="0" collapsed="false">
      <c r="A826" s="161"/>
      <c r="B826" s="161"/>
      <c r="K826" s="55"/>
      <c r="L826" s="55"/>
      <c r="M826" s="55"/>
      <c r="N826" s="55"/>
      <c r="O826" s="55"/>
      <c r="P826" s="55"/>
      <c r="Q826" s="55"/>
      <c r="R826" s="55"/>
    </row>
    <row r="827" s="55" customFormat="true" ht="31.5" hidden="false" customHeight="true" outlineLevel="0" collapsed="false">
      <c r="A827" s="161"/>
      <c r="B827" s="161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</row>
    <row r="828" s="55" customFormat="true" ht="26.1" hidden="false" customHeight="true" outlineLevel="0" collapsed="false">
      <c r="A828" s="161"/>
      <c r="B828" s="161"/>
      <c r="C828" s="10"/>
      <c r="D828" s="10"/>
      <c r="E828" s="10"/>
      <c r="F828" s="10"/>
      <c r="G828" s="10"/>
      <c r="H828" s="10"/>
      <c r="I828" s="10"/>
      <c r="J828" s="10"/>
    </row>
    <row r="829" s="10" customFormat="true" ht="26.1" hidden="false" customHeight="true" outlineLevel="0" collapsed="false">
      <c r="A829" s="161"/>
      <c r="B829" s="162"/>
    </row>
    <row r="830" s="10" customFormat="true" ht="26.1" hidden="false" customHeight="true" outlineLevel="0" collapsed="false">
      <c r="A830" s="161"/>
      <c r="B830" s="162"/>
      <c r="K830" s="55"/>
      <c r="L830" s="55"/>
      <c r="M830" s="55"/>
      <c r="N830" s="55"/>
      <c r="O830" s="55"/>
      <c r="P830" s="55"/>
      <c r="Q830" s="55"/>
      <c r="R830" s="55"/>
    </row>
    <row r="831" s="10" customFormat="true" ht="26.1" hidden="false" customHeight="true" outlineLevel="0" collapsed="false">
      <c r="A831" s="161"/>
      <c r="B831" s="161"/>
      <c r="K831" s="55"/>
      <c r="L831" s="55"/>
      <c r="M831" s="55"/>
      <c r="N831" s="55"/>
      <c r="O831" s="55"/>
      <c r="P831" s="55"/>
      <c r="Q831" s="55"/>
      <c r="R831" s="55"/>
    </row>
    <row r="832" s="55" customFormat="true" ht="26.1" hidden="false" customHeight="true" outlineLevel="0" collapsed="false">
      <c r="A832" s="212"/>
      <c r="B832" s="234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</row>
    <row r="833" s="10" customFormat="true" ht="26.1" hidden="false" customHeight="true" outlineLevel="0" collapsed="false">
      <c r="A833" s="161"/>
      <c r="B833" s="161"/>
      <c r="K833" s="55"/>
      <c r="L833" s="55"/>
      <c r="M833" s="55"/>
      <c r="N833" s="55"/>
      <c r="O833" s="55"/>
      <c r="P833" s="55"/>
      <c r="Q833" s="55"/>
      <c r="R833" s="55"/>
    </row>
    <row r="834" s="55" customFormat="true" ht="26.1" hidden="false" customHeight="true" outlineLevel="0" collapsed="false">
      <c r="A834" s="161"/>
      <c r="B834" s="162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</row>
    <row r="835" s="55" customFormat="true" ht="26.1" hidden="false" customHeight="true" outlineLevel="0" collapsed="false">
      <c r="A835" s="161"/>
      <c r="B835" s="162"/>
      <c r="C835" s="10"/>
      <c r="D835" s="10"/>
      <c r="E835" s="10"/>
      <c r="F835" s="10"/>
      <c r="G835" s="10"/>
      <c r="H835" s="10"/>
      <c r="I835" s="10"/>
      <c r="J835" s="10"/>
    </row>
    <row r="836" s="10" customFormat="true" ht="26.1" hidden="false" customHeight="true" outlineLevel="0" collapsed="false">
      <c r="A836" s="161"/>
      <c r="B836" s="161"/>
      <c r="K836" s="55"/>
      <c r="L836" s="55"/>
      <c r="M836" s="55"/>
      <c r="N836" s="55"/>
      <c r="O836" s="55"/>
      <c r="P836" s="55"/>
      <c r="Q836" s="55"/>
      <c r="R836" s="55"/>
    </row>
    <row r="837" s="55" customFormat="true" ht="26.1" hidden="false" customHeight="true" outlineLevel="0" collapsed="false">
      <c r="A837" s="161"/>
      <c r="B837" s="162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</row>
    <row r="838" s="10" customFormat="true" ht="26.1" hidden="false" customHeight="true" outlineLevel="0" collapsed="false">
      <c r="A838" s="161"/>
      <c r="B838" s="161"/>
      <c r="K838" s="55"/>
      <c r="L838" s="55"/>
      <c r="M838" s="55"/>
      <c r="N838" s="55"/>
      <c r="O838" s="55"/>
      <c r="P838" s="55"/>
      <c r="Q838" s="55"/>
      <c r="R838" s="55"/>
    </row>
    <row r="839" s="10" customFormat="true" ht="26.1" hidden="false" customHeight="true" outlineLevel="0" collapsed="false">
      <c r="A839" s="161"/>
      <c r="B839" s="162"/>
    </row>
    <row r="840" s="55" customFormat="true" ht="26.1" hidden="false" customHeight="true" outlineLevel="0" collapsed="false">
      <c r="A840" s="161"/>
      <c r="B840" s="162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</row>
    <row r="841" s="10" customFormat="true" ht="26.1" hidden="false" customHeight="true" outlineLevel="0" collapsed="false">
      <c r="A841" s="161"/>
      <c r="B841" s="161"/>
      <c r="K841" s="55"/>
      <c r="L841" s="55"/>
      <c r="M841" s="55"/>
      <c r="N841" s="55"/>
      <c r="O841" s="55"/>
      <c r="P841" s="55"/>
      <c r="Q841" s="55"/>
      <c r="R841" s="55"/>
    </row>
    <row r="842" s="55" customFormat="true" ht="26.1" hidden="false" customHeight="true" outlineLevel="0" collapsed="false">
      <c r="A842" s="161"/>
      <c r="B842" s="162"/>
      <c r="C842" s="10"/>
      <c r="D842" s="10"/>
      <c r="E842" s="10"/>
      <c r="F842" s="10"/>
      <c r="G842" s="10"/>
      <c r="H842" s="10"/>
      <c r="I842" s="10"/>
      <c r="J842" s="10"/>
    </row>
    <row r="843" s="55" customFormat="true" ht="26.1" hidden="false" customHeight="true" outlineLevel="0" collapsed="false">
      <c r="A843" s="161"/>
      <c r="B843" s="161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</row>
    <row r="844" s="10" customFormat="true" ht="26.1" hidden="false" customHeight="true" outlineLevel="0" collapsed="false">
      <c r="A844" s="161"/>
      <c r="B844" s="161"/>
      <c r="K844" s="55"/>
      <c r="L844" s="55"/>
      <c r="M844" s="55"/>
      <c r="N844" s="55"/>
      <c r="O844" s="55"/>
      <c r="P844" s="55"/>
      <c r="Q844" s="55"/>
      <c r="R844" s="55"/>
    </row>
    <row r="845" s="55" customFormat="true" ht="26.1" hidden="false" customHeight="true" outlineLevel="0" collapsed="false">
      <c r="A845" s="161"/>
      <c r="B845" s="162"/>
      <c r="C845" s="10"/>
      <c r="D845" s="10"/>
      <c r="E845" s="10"/>
      <c r="F845" s="10"/>
      <c r="G845" s="10"/>
      <c r="H845" s="10"/>
      <c r="I845" s="10"/>
      <c r="J845" s="10"/>
    </row>
    <row r="846" s="73" customFormat="true" ht="26.1" hidden="false" customHeight="true" outlineLevel="0" collapsed="false">
      <c r="A846" s="161"/>
      <c r="B846" s="162"/>
      <c r="C846" s="10"/>
      <c r="D846" s="10"/>
      <c r="E846" s="10"/>
      <c r="F846" s="10"/>
      <c r="G846" s="10"/>
      <c r="H846" s="10"/>
      <c r="I846" s="10"/>
      <c r="J846" s="10"/>
      <c r="K846" s="55"/>
      <c r="L846" s="55"/>
      <c r="M846" s="55"/>
      <c r="N846" s="55"/>
      <c r="O846" s="55"/>
      <c r="P846" s="55"/>
      <c r="Q846" s="55"/>
      <c r="R846" s="55"/>
    </row>
    <row r="847" s="10" customFormat="true" ht="26.1" hidden="false" customHeight="true" outlineLevel="0" collapsed="false">
      <c r="A847" s="161"/>
      <c r="B847" s="161"/>
      <c r="I847" s="111"/>
      <c r="J847" s="111"/>
      <c r="K847" s="111"/>
      <c r="L847" s="111"/>
      <c r="M847" s="111"/>
      <c r="N847" s="111"/>
      <c r="O847" s="111"/>
      <c r="P847" s="111"/>
      <c r="Q847" s="111"/>
      <c r="R847" s="111"/>
    </row>
    <row r="848" s="10" customFormat="true" ht="26.1" hidden="false" customHeight="true" outlineLevel="0" collapsed="false">
      <c r="A848" s="161"/>
      <c r="B848" s="162"/>
      <c r="K848" s="55"/>
      <c r="L848" s="55"/>
      <c r="M848" s="55"/>
      <c r="N848" s="55"/>
      <c r="O848" s="55"/>
      <c r="P848" s="55"/>
      <c r="Q848" s="55"/>
      <c r="R848" s="55"/>
    </row>
    <row r="849" s="55" customFormat="true" ht="26.1" hidden="false" customHeight="true" outlineLevel="0" collapsed="false">
      <c r="A849" s="161"/>
      <c r="B849" s="162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</row>
    <row r="850" s="55" customFormat="true" ht="26.1" hidden="false" customHeight="true" outlineLevel="0" collapsed="false">
      <c r="A850" s="161"/>
      <c r="B850" s="162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</row>
    <row r="851" s="10" customFormat="true" ht="26.1" hidden="false" customHeight="true" outlineLevel="0" collapsed="false">
      <c r="A851" s="185"/>
      <c r="B851" s="185"/>
      <c r="C851" s="111"/>
      <c r="D851" s="111"/>
      <c r="E851" s="111"/>
      <c r="F851" s="111"/>
      <c r="G851" s="111"/>
      <c r="H851" s="111"/>
      <c r="K851" s="55"/>
      <c r="L851" s="55"/>
      <c r="M851" s="55"/>
      <c r="N851" s="55"/>
      <c r="O851" s="55"/>
      <c r="P851" s="55"/>
      <c r="Q851" s="55"/>
      <c r="R851" s="55"/>
    </row>
    <row r="852" s="10" customFormat="true" ht="26.1" hidden="false" customHeight="true" outlineLevel="0" collapsed="false">
      <c r="A852" s="161"/>
      <c r="B852" s="162"/>
      <c r="K852" s="55"/>
      <c r="L852" s="55"/>
      <c r="M852" s="55"/>
      <c r="N852" s="55"/>
      <c r="O852" s="55"/>
      <c r="P852" s="55"/>
      <c r="Q852" s="55"/>
      <c r="R852" s="55"/>
    </row>
    <row r="853" s="55" customFormat="true" ht="26.1" hidden="false" customHeight="true" outlineLevel="0" collapsed="false">
      <c r="A853" s="161"/>
      <c r="B853" s="161"/>
      <c r="C853" s="10"/>
      <c r="D853" s="10"/>
      <c r="E853" s="10"/>
      <c r="F853" s="10"/>
      <c r="G853" s="10"/>
      <c r="H853" s="10"/>
      <c r="I853" s="10"/>
      <c r="J853" s="10"/>
    </row>
    <row r="854" s="55" customFormat="true" ht="26.1" hidden="false" customHeight="true" outlineLevel="0" collapsed="false">
      <c r="A854" s="161"/>
      <c r="B854" s="161"/>
      <c r="C854" s="10"/>
      <c r="D854" s="10"/>
      <c r="E854" s="10"/>
      <c r="F854" s="10"/>
      <c r="G854" s="10"/>
      <c r="H854" s="10"/>
      <c r="I854" s="10"/>
      <c r="J854" s="10"/>
    </row>
    <row r="855" s="55" customFormat="true" ht="32.25" hidden="false" customHeight="true" outlineLevel="0" collapsed="false">
      <c r="A855" s="161"/>
      <c r="B855" s="162"/>
      <c r="C855" s="10"/>
      <c r="D855" s="10"/>
      <c r="E855" s="10"/>
      <c r="F855" s="10"/>
      <c r="G855" s="10"/>
      <c r="H855" s="10"/>
      <c r="I855" s="10"/>
      <c r="J855" s="10"/>
    </row>
    <row r="856" s="73" customFormat="true" ht="26.1" hidden="false" customHeight="true" outlineLevel="0" collapsed="false">
      <c r="A856" s="152"/>
      <c r="B856" s="153"/>
      <c r="C856" s="10"/>
      <c r="D856" s="10"/>
      <c r="E856" s="10"/>
      <c r="F856" s="10"/>
      <c r="G856" s="10"/>
      <c r="H856" s="10"/>
      <c r="I856" s="10"/>
      <c r="J856" s="10"/>
      <c r="K856" s="55"/>
      <c r="L856" s="55"/>
      <c r="M856" s="55"/>
      <c r="N856" s="55"/>
      <c r="O856" s="55"/>
      <c r="P856" s="55"/>
      <c r="Q856" s="55"/>
      <c r="R856" s="55"/>
      <c r="S856" s="55"/>
      <c r="T856" s="55"/>
      <c r="U856" s="55"/>
    </row>
    <row r="857" s="10" customFormat="true" ht="26.1" hidden="false" customHeight="true" outlineLevel="0" collapsed="false">
      <c r="A857" s="152"/>
      <c r="B857" s="153"/>
      <c r="K857" s="55"/>
      <c r="L857" s="55"/>
      <c r="M857" s="55"/>
      <c r="N857" s="55"/>
      <c r="O857" s="55"/>
      <c r="P857" s="55"/>
      <c r="Q857" s="55"/>
      <c r="R857" s="55"/>
    </row>
    <row r="858" s="55" customFormat="true" ht="26.1" hidden="false" customHeight="true" outlineLevel="0" collapsed="false">
      <c r="A858" s="170"/>
      <c r="B858" s="171"/>
      <c r="C858" s="10"/>
      <c r="D858" s="10"/>
      <c r="E858" s="10"/>
      <c r="F858" s="10"/>
      <c r="G858" s="10"/>
      <c r="H858" s="10"/>
      <c r="I858" s="10"/>
      <c r="J858" s="10"/>
      <c r="K858" s="8" t="e">
        <f aca="false">#REF!</f>
        <v>#REF!</v>
      </c>
      <c r="L858" s="10"/>
      <c r="M858" s="10"/>
      <c r="N858" s="10"/>
      <c r="O858" s="10"/>
      <c r="P858" s="10"/>
      <c r="Q858" s="10"/>
      <c r="R858" s="10"/>
    </row>
    <row r="859" s="10" customFormat="true" ht="26.1" hidden="false" customHeight="true" outlineLevel="0" collapsed="false">
      <c r="A859" s="183"/>
      <c r="B859" s="184"/>
      <c r="K859" s="55"/>
      <c r="L859" s="55"/>
      <c r="M859" s="55"/>
      <c r="N859" s="55"/>
      <c r="O859" s="55"/>
      <c r="P859" s="55"/>
      <c r="Q859" s="55"/>
      <c r="R859" s="55"/>
    </row>
    <row r="860" s="73" customFormat="true" ht="45" hidden="false" customHeight="true" outlineLevel="0" collapsed="false">
      <c r="A860" s="187"/>
      <c r="B860" s="188"/>
      <c r="C860" s="10"/>
      <c r="D860" s="10"/>
      <c r="E860" s="10"/>
      <c r="F860" s="10"/>
      <c r="G860" s="10"/>
      <c r="H860" s="10"/>
      <c r="I860" s="10"/>
      <c r="J860" s="10"/>
      <c r="K860" s="55"/>
      <c r="L860" s="55"/>
      <c r="M860" s="55"/>
      <c r="N860" s="55"/>
      <c r="O860" s="55"/>
      <c r="P860" s="55"/>
      <c r="Q860" s="55"/>
      <c r="R860" s="55"/>
      <c r="S860" s="55"/>
      <c r="T860" s="55"/>
      <c r="U860" s="55"/>
    </row>
    <row r="861" s="10" customFormat="true" ht="36.75" hidden="false" customHeight="true" outlineLevel="0" collapsed="false">
      <c r="A861" s="170"/>
      <c r="B861" s="171"/>
      <c r="K861" s="55"/>
      <c r="L861" s="55"/>
      <c r="M861" s="55"/>
      <c r="N861" s="55"/>
      <c r="O861" s="55"/>
      <c r="P861" s="55"/>
      <c r="Q861" s="55"/>
      <c r="R861" s="55"/>
    </row>
    <row r="862" s="55" customFormat="true" ht="45.75" hidden="false" customHeight="true" outlineLevel="0" collapsed="false">
      <c r="A862" s="161"/>
      <c r="B862" s="161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</row>
    <row r="863" s="10" customFormat="true" ht="26.1" hidden="false" customHeight="true" outlineLevel="0" collapsed="false">
      <c r="A863" s="161"/>
      <c r="B863" s="162"/>
      <c r="K863" s="55"/>
      <c r="L863" s="55"/>
      <c r="M863" s="55"/>
      <c r="N863" s="55"/>
      <c r="O863" s="55"/>
      <c r="P863" s="55"/>
      <c r="Q863" s="55"/>
      <c r="R863" s="55"/>
    </row>
    <row r="864" s="10" customFormat="true" ht="26.1" hidden="false" customHeight="true" outlineLevel="0" collapsed="false">
      <c r="A864" s="161"/>
      <c r="B864" s="162"/>
    </row>
    <row r="865" s="10" customFormat="true" ht="26.1" hidden="false" customHeight="true" outlineLevel="0" collapsed="false">
      <c r="A865" s="161"/>
      <c r="B865" s="162"/>
      <c r="K865" s="55"/>
      <c r="L865" s="55"/>
      <c r="M865" s="55"/>
      <c r="N865" s="55"/>
      <c r="O865" s="55"/>
      <c r="P865" s="55"/>
      <c r="Q865" s="55"/>
      <c r="R865" s="55"/>
      <c r="S865" s="111"/>
      <c r="T865" s="111"/>
      <c r="U865" s="111"/>
    </row>
    <row r="866" s="10" customFormat="true" ht="26.1" hidden="false" customHeight="true" outlineLevel="0" collapsed="false">
      <c r="A866" s="161"/>
      <c r="B866" s="161"/>
      <c r="K866" s="55"/>
      <c r="L866" s="55"/>
      <c r="M866" s="55"/>
      <c r="N866" s="55"/>
      <c r="O866" s="55"/>
      <c r="P866" s="55"/>
      <c r="Q866" s="55"/>
      <c r="R866" s="55"/>
    </row>
    <row r="867" s="10" customFormat="true" ht="26.1" hidden="false" customHeight="true" outlineLevel="0" collapsed="false">
      <c r="A867" s="161"/>
      <c r="B867" s="162"/>
    </row>
    <row r="868" s="10" customFormat="true" ht="26.1" hidden="false" customHeight="true" outlineLevel="0" collapsed="false">
      <c r="A868" s="161"/>
      <c r="B868" s="161"/>
    </row>
    <row r="869" s="55" customFormat="true" ht="26.1" hidden="false" customHeight="true" outlineLevel="0" collapsed="false">
      <c r="A869" s="161"/>
      <c r="B869" s="162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73"/>
      <c r="T869" s="73"/>
      <c r="U869" s="73"/>
    </row>
    <row r="870" s="10" customFormat="true" ht="26.1" hidden="false" customHeight="true" outlineLevel="0" collapsed="false">
      <c r="A870" s="161"/>
      <c r="B870" s="162"/>
    </row>
    <row r="871" s="55" customFormat="true" ht="26.1" hidden="false" customHeight="true" outlineLevel="0" collapsed="false">
      <c r="A871" s="161"/>
      <c r="B871" s="161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</row>
    <row r="872" s="55" customFormat="true" ht="26.1" hidden="false" customHeight="true" outlineLevel="0" collapsed="false">
      <c r="A872" s="161" t="n">
        <v>1.2375</v>
      </c>
      <c r="B872" s="161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</row>
    <row r="873" s="55" customFormat="true" ht="26.1" hidden="false" customHeight="true" outlineLevel="0" collapsed="false">
      <c r="A873" s="161"/>
      <c r="B873" s="161"/>
      <c r="C873" s="10"/>
      <c r="D873" s="10"/>
      <c r="E873" s="10"/>
      <c r="F873" s="10"/>
      <c r="G873" s="10"/>
      <c r="H873" s="10"/>
      <c r="I873" s="10"/>
      <c r="J873" s="10"/>
    </row>
    <row r="874" s="55" customFormat="true" ht="26.1" hidden="false" customHeight="true" outlineLevel="0" collapsed="false">
      <c r="A874" s="161"/>
      <c r="B874" s="161"/>
      <c r="C874" s="10"/>
      <c r="D874" s="10"/>
      <c r="E874" s="10"/>
      <c r="F874" s="10"/>
      <c r="G874" s="10"/>
      <c r="H874" s="10"/>
      <c r="I874" s="10"/>
      <c r="J874" s="10"/>
    </row>
    <row r="875" s="10" customFormat="true" ht="26.1" hidden="false" customHeight="true" outlineLevel="0" collapsed="false">
      <c r="A875" s="161"/>
      <c r="B875" s="161"/>
      <c r="K875" s="55"/>
      <c r="L875" s="55"/>
      <c r="M875" s="55"/>
      <c r="N875" s="55"/>
      <c r="O875" s="55"/>
      <c r="P875" s="55"/>
      <c r="Q875" s="55"/>
      <c r="R875" s="55"/>
    </row>
    <row r="876" s="55" customFormat="true" ht="26.1" hidden="false" customHeight="true" outlineLevel="0" collapsed="false">
      <c r="A876" s="161"/>
      <c r="B876" s="161"/>
      <c r="C876" s="10"/>
      <c r="D876" s="10"/>
      <c r="E876" s="10"/>
      <c r="F876" s="10"/>
      <c r="G876" s="10"/>
      <c r="H876" s="10"/>
      <c r="I876" s="10"/>
      <c r="J876" s="10"/>
    </row>
    <row r="877" s="55" customFormat="true" ht="26.1" hidden="false" customHeight="true" outlineLevel="0" collapsed="false">
      <c r="A877" s="161"/>
      <c r="B877" s="162"/>
      <c r="C877" s="10"/>
      <c r="D877" s="10"/>
      <c r="E877" s="10"/>
      <c r="F877" s="10"/>
      <c r="G877" s="10"/>
      <c r="H877" s="10"/>
      <c r="I877" s="10"/>
      <c r="J877" s="10"/>
    </row>
    <row r="878" s="10" customFormat="true" ht="26.1" hidden="false" customHeight="true" outlineLevel="0" collapsed="false">
      <c r="A878" s="161"/>
      <c r="B878" s="162"/>
    </row>
    <row r="879" s="55" customFormat="true" ht="26.1" hidden="false" customHeight="true" outlineLevel="0" collapsed="false">
      <c r="A879" s="161"/>
      <c r="B879" s="162"/>
      <c r="C879" s="10"/>
      <c r="D879" s="10"/>
      <c r="E879" s="10"/>
      <c r="F879" s="10"/>
      <c r="G879" s="10"/>
      <c r="H879" s="10"/>
      <c r="I879" s="10"/>
      <c r="J879" s="10"/>
    </row>
    <row r="880" s="55" customFormat="true" ht="26.1" hidden="false" customHeight="true" outlineLevel="0" collapsed="false">
      <c r="A880" s="161"/>
      <c r="B880" s="162"/>
      <c r="C880" s="10"/>
      <c r="D880" s="10"/>
      <c r="E880" s="10"/>
      <c r="F880" s="10"/>
      <c r="G880" s="10"/>
      <c r="H880" s="10"/>
      <c r="I880" s="10"/>
      <c r="J880" s="10"/>
    </row>
    <row r="881" s="55" customFormat="true" ht="26.1" hidden="false" customHeight="true" outlineLevel="0" collapsed="false">
      <c r="A881" s="161"/>
      <c r="B881" s="162"/>
      <c r="C881" s="10"/>
      <c r="D881" s="10"/>
      <c r="E881" s="10"/>
      <c r="F881" s="10"/>
      <c r="G881" s="10"/>
      <c r="H881" s="10"/>
      <c r="I881" s="10"/>
      <c r="J881" s="10"/>
    </row>
    <row r="882" s="55" customFormat="true" ht="26.1" hidden="false" customHeight="true" outlineLevel="0" collapsed="false">
      <c r="A882" s="161"/>
      <c r="B882" s="161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</row>
    <row r="883" s="55" customFormat="true" ht="26.1" hidden="false" customHeight="true" outlineLevel="0" collapsed="false">
      <c r="A883" s="161"/>
      <c r="B883" s="162"/>
      <c r="C883" s="10"/>
      <c r="D883" s="10"/>
      <c r="E883" s="10"/>
      <c r="F883" s="10"/>
      <c r="G883" s="10"/>
      <c r="H883" s="10"/>
      <c r="I883" s="10"/>
      <c r="J883" s="10"/>
    </row>
    <row r="884" s="10" customFormat="true" ht="26.1" hidden="false" customHeight="true" outlineLevel="0" collapsed="false">
      <c r="A884" s="161"/>
      <c r="B884" s="162"/>
      <c r="K884" s="55"/>
      <c r="L884" s="55"/>
      <c r="M884" s="55"/>
      <c r="N884" s="55"/>
      <c r="O884" s="55"/>
      <c r="P884" s="55"/>
      <c r="Q884" s="55"/>
      <c r="R884" s="55"/>
    </row>
    <row r="885" s="10" customFormat="true" ht="26.1" hidden="false" customHeight="true" outlineLevel="0" collapsed="false">
      <c r="A885" s="161"/>
      <c r="B885" s="162"/>
      <c r="K885" s="55"/>
      <c r="L885" s="55"/>
      <c r="M885" s="55"/>
      <c r="N885" s="55"/>
      <c r="O885" s="55"/>
      <c r="P885" s="55"/>
      <c r="Q885" s="55"/>
      <c r="R885" s="55"/>
    </row>
    <row r="886" s="55" customFormat="true" ht="26.1" hidden="false" customHeight="true" outlineLevel="0" collapsed="false">
      <c r="A886" s="161"/>
      <c r="B886" s="161"/>
      <c r="C886" s="10"/>
      <c r="D886" s="10"/>
      <c r="E886" s="10"/>
      <c r="F886" s="10"/>
      <c r="G886" s="10"/>
      <c r="H886" s="10"/>
      <c r="I886" s="10"/>
      <c r="J886" s="10"/>
    </row>
    <row r="887" s="10" customFormat="true" ht="26.1" hidden="false" customHeight="true" outlineLevel="0" collapsed="false">
      <c r="A887" s="161"/>
      <c r="B887" s="162"/>
      <c r="K887" s="55"/>
      <c r="L887" s="55"/>
      <c r="M887" s="55"/>
      <c r="N887" s="55"/>
      <c r="O887" s="55"/>
      <c r="P887" s="55"/>
      <c r="Q887" s="55"/>
      <c r="R887" s="55"/>
    </row>
    <row r="888" s="55" customFormat="true" ht="26.1" hidden="false" customHeight="true" outlineLevel="0" collapsed="false">
      <c r="A888" s="161"/>
      <c r="B888" s="162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</row>
    <row r="889" s="10" customFormat="true" ht="26.1" hidden="false" customHeight="true" outlineLevel="0" collapsed="false">
      <c r="A889" s="161"/>
      <c r="B889" s="162"/>
    </row>
    <row r="890" s="55" customFormat="true" ht="26.1" hidden="false" customHeight="true" outlineLevel="0" collapsed="false">
      <c r="A890" s="161"/>
      <c r="B890" s="162"/>
      <c r="C890" s="10"/>
      <c r="D890" s="10"/>
      <c r="E890" s="10"/>
      <c r="F890" s="10"/>
      <c r="G890" s="10"/>
      <c r="H890" s="10"/>
      <c r="I890" s="10"/>
      <c r="J890" s="10"/>
    </row>
    <row r="891" s="10" customFormat="true" ht="26.1" hidden="false" customHeight="true" outlineLevel="0" collapsed="false">
      <c r="A891" s="161"/>
      <c r="B891" s="162"/>
    </row>
    <row r="892" s="55" customFormat="true" ht="45.75" hidden="false" customHeight="true" outlineLevel="0" collapsed="false">
      <c r="A892" s="161"/>
      <c r="B892" s="161"/>
      <c r="C892" s="10"/>
      <c r="D892" s="10"/>
      <c r="E892" s="10"/>
      <c r="F892" s="10"/>
      <c r="G892" s="10"/>
      <c r="H892" s="10"/>
      <c r="I892" s="10"/>
      <c r="J892" s="10"/>
    </row>
    <row r="893" s="58" customFormat="true" ht="26.1" hidden="false" customHeight="true" outlineLevel="0" collapsed="false">
      <c r="A893" s="161"/>
      <c r="B893" s="161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</row>
    <row r="894" s="10" customFormat="true" ht="26.1" hidden="false" customHeight="true" outlineLevel="0" collapsed="false">
      <c r="A894" s="161"/>
      <c r="B894" s="162"/>
      <c r="K894" s="55"/>
      <c r="L894" s="55"/>
      <c r="M894" s="55"/>
      <c r="N894" s="55"/>
      <c r="O894" s="55"/>
      <c r="P894" s="55"/>
      <c r="Q894" s="55"/>
      <c r="R894" s="55"/>
    </row>
    <row r="895" s="55" customFormat="true" ht="26.1" hidden="false" customHeight="true" outlineLevel="0" collapsed="false">
      <c r="A895" s="161"/>
      <c r="B895" s="161"/>
      <c r="C895" s="10"/>
      <c r="D895" s="10"/>
      <c r="E895" s="10"/>
      <c r="F895" s="10"/>
      <c r="G895" s="10"/>
      <c r="H895" s="10"/>
      <c r="I895" s="111"/>
      <c r="J895" s="111"/>
      <c r="K895" s="111"/>
      <c r="L895" s="111"/>
      <c r="M895" s="111"/>
      <c r="N895" s="111"/>
      <c r="O895" s="111"/>
      <c r="P895" s="111"/>
      <c r="Q895" s="111"/>
      <c r="R895" s="111"/>
    </row>
    <row r="896" s="10" customFormat="true" ht="26.1" hidden="false" customHeight="true" outlineLevel="0" collapsed="false">
      <c r="A896" s="161"/>
      <c r="B896" s="162"/>
      <c r="K896" s="55"/>
      <c r="L896" s="55"/>
      <c r="M896" s="55"/>
      <c r="N896" s="55"/>
      <c r="O896" s="55"/>
      <c r="P896" s="55"/>
      <c r="Q896" s="55"/>
      <c r="R896" s="55"/>
    </row>
    <row r="897" s="111" customFormat="true" ht="26.1" hidden="false" customHeight="true" outlineLevel="0" collapsed="false">
      <c r="A897" s="161"/>
      <c r="B897" s="161"/>
      <c r="C897" s="10"/>
      <c r="D897" s="10"/>
      <c r="E897" s="10"/>
      <c r="F897" s="10"/>
      <c r="G897" s="10"/>
      <c r="H897" s="10"/>
      <c r="I897" s="10"/>
      <c r="J897" s="10"/>
      <c r="K897" s="55"/>
      <c r="L897" s="55"/>
      <c r="M897" s="55"/>
      <c r="N897" s="55"/>
      <c r="O897" s="55"/>
      <c r="P897" s="55"/>
      <c r="Q897" s="55"/>
      <c r="R897" s="55"/>
    </row>
    <row r="898" s="10" customFormat="true" ht="26.1" hidden="false" customHeight="true" outlineLevel="0" collapsed="false">
      <c r="A898" s="161"/>
      <c r="B898" s="162"/>
    </row>
    <row r="899" s="55" customFormat="true" ht="26.1" hidden="false" customHeight="true" outlineLevel="0" collapsed="false">
      <c r="A899" s="185"/>
      <c r="B899" s="185"/>
      <c r="C899" s="111"/>
      <c r="D899" s="111"/>
      <c r="E899" s="111"/>
      <c r="F899" s="111"/>
      <c r="G899" s="111"/>
      <c r="H899" s="111"/>
      <c r="I899" s="10"/>
      <c r="J899" s="10"/>
    </row>
    <row r="900" s="10" customFormat="true" ht="26.1" hidden="false" customHeight="true" outlineLevel="0" collapsed="false">
      <c r="A900" s="161"/>
      <c r="B900" s="162"/>
      <c r="K900" s="55"/>
      <c r="L900" s="55"/>
      <c r="M900" s="55"/>
      <c r="N900" s="55"/>
      <c r="O900" s="55"/>
      <c r="P900" s="55"/>
      <c r="Q900" s="55"/>
      <c r="R900" s="55"/>
    </row>
    <row r="901" s="55" customFormat="true" ht="26.1" hidden="false" customHeight="true" outlineLevel="0" collapsed="false">
      <c r="A901" s="161"/>
      <c r="B901" s="162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</row>
    <row r="902" s="55" customFormat="true" ht="26.1" hidden="false" customHeight="true" outlineLevel="0" collapsed="false">
      <c r="A902" s="161"/>
      <c r="B902" s="161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</row>
    <row r="903" s="55" customFormat="true" ht="26.1" hidden="false" customHeight="true" outlineLevel="0" collapsed="false">
      <c r="A903" s="161"/>
      <c r="B903" s="162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</row>
    <row r="904" s="55" customFormat="true" ht="42.75" hidden="false" customHeight="true" outlineLevel="0" collapsed="false">
      <c r="A904" s="161"/>
      <c r="B904" s="162"/>
      <c r="C904" s="10"/>
      <c r="D904" s="10"/>
      <c r="E904" s="10"/>
      <c r="F904" s="10"/>
      <c r="G904" s="10"/>
      <c r="H904" s="10"/>
      <c r="I904" s="10"/>
      <c r="J904" s="10"/>
    </row>
    <row r="905" s="10" customFormat="true" ht="42.75" hidden="false" customHeight="true" outlineLevel="0" collapsed="false">
      <c r="A905" s="161"/>
      <c r="B905" s="161"/>
    </row>
    <row r="906" s="58" customFormat="true" ht="26.1" hidden="false" customHeight="true" outlineLevel="0" collapsed="false">
      <c r="A906" s="161"/>
      <c r="B906" s="161"/>
      <c r="C906" s="10"/>
      <c r="D906" s="10"/>
      <c r="E906" s="10"/>
      <c r="F906" s="10"/>
      <c r="G906" s="10"/>
      <c r="H906" s="10"/>
      <c r="I906" s="10"/>
      <c r="J906" s="10"/>
    </row>
    <row r="907" s="10" customFormat="true" ht="26.1" hidden="false" customHeight="true" outlineLevel="0" collapsed="false">
      <c r="A907" s="161"/>
      <c r="B907" s="161"/>
      <c r="K907" s="55"/>
      <c r="L907" s="55"/>
      <c r="M907" s="55"/>
      <c r="N907" s="55"/>
      <c r="O907" s="55"/>
      <c r="P907" s="55"/>
      <c r="Q907" s="55"/>
      <c r="R907" s="55"/>
    </row>
    <row r="908" s="55" customFormat="true" ht="26.1" hidden="false" customHeight="true" outlineLevel="0" collapsed="false">
      <c r="A908" s="161"/>
      <c r="B908" s="162"/>
      <c r="C908" s="10"/>
      <c r="D908" s="10"/>
      <c r="E908" s="10"/>
      <c r="F908" s="10"/>
      <c r="G908" s="10"/>
      <c r="H908" s="10"/>
      <c r="I908" s="10"/>
      <c r="J908" s="10"/>
    </row>
    <row r="909" s="55" customFormat="true" ht="26.1" hidden="false" customHeight="true" outlineLevel="0" collapsed="false">
      <c r="A909" s="161"/>
      <c r="B909" s="161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</row>
    <row r="910" s="55" customFormat="true" ht="42.75" hidden="false" customHeight="true" outlineLevel="0" collapsed="false">
      <c r="A910" s="161"/>
      <c r="B910" s="162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</row>
    <row r="911" s="10" customFormat="true" ht="42.75" hidden="false" customHeight="true" outlineLevel="0" collapsed="false">
      <c r="A911" s="161"/>
      <c r="B911" s="162"/>
    </row>
    <row r="912" s="55" customFormat="true" ht="26.1" hidden="false" customHeight="true" outlineLevel="0" collapsed="false">
      <c r="A912" s="161"/>
      <c r="B912" s="162"/>
      <c r="C912" s="10"/>
      <c r="D912" s="10"/>
      <c r="E912" s="10"/>
      <c r="F912" s="10"/>
      <c r="G912" s="10"/>
      <c r="H912" s="10"/>
      <c r="I912" s="10"/>
      <c r="J912" s="10"/>
    </row>
    <row r="913" s="55" customFormat="true" ht="26.1" hidden="false" customHeight="true" outlineLevel="0" collapsed="false">
      <c r="A913" s="161"/>
      <c r="B913" s="161"/>
      <c r="C913" s="10"/>
      <c r="D913" s="10"/>
      <c r="E913" s="10"/>
      <c r="F913" s="10"/>
      <c r="G913" s="10"/>
      <c r="H913" s="10"/>
      <c r="I913" s="10"/>
      <c r="J913" s="10"/>
    </row>
    <row r="914" s="55" customFormat="true" ht="26.1" hidden="false" customHeight="true" outlineLevel="0" collapsed="false">
      <c r="A914" s="161"/>
      <c r="B914" s="161"/>
      <c r="C914" s="10"/>
      <c r="D914" s="10"/>
      <c r="E914" s="10"/>
      <c r="F914" s="10"/>
      <c r="G914" s="10"/>
      <c r="H914" s="10"/>
      <c r="I914" s="10"/>
      <c r="J914" s="10"/>
    </row>
    <row r="915" s="10" customFormat="true" ht="26.1" hidden="false" customHeight="true" outlineLevel="0" collapsed="false">
      <c r="A915" s="161"/>
      <c r="B915" s="161"/>
      <c r="K915" s="55"/>
      <c r="L915" s="55"/>
      <c r="M915" s="55"/>
      <c r="N915" s="55"/>
      <c r="O915" s="55"/>
      <c r="P915" s="55"/>
      <c r="Q915" s="55"/>
      <c r="R915" s="55"/>
    </row>
    <row r="916" s="55" customFormat="true" ht="26.1" hidden="false" customHeight="true" outlineLevel="0" collapsed="false">
      <c r="A916" s="161"/>
      <c r="B916" s="162"/>
      <c r="C916" s="10"/>
      <c r="D916" s="10"/>
      <c r="E916" s="10"/>
      <c r="F916" s="10"/>
      <c r="G916" s="10"/>
      <c r="H916" s="10"/>
      <c r="I916" s="10"/>
      <c r="J916" s="10"/>
    </row>
    <row r="917" s="55" customFormat="true" ht="26.1" hidden="false" customHeight="true" outlineLevel="0" collapsed="false">
      <c r="A917" s="161"/>
      <c r="B917" s="162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</row>
    <row r="918" s="55" customFormat="true" ht="31.5" hidden="false" customHeight="true" outlineLevel="0" collapsed="false">
      <c r="A918" s="161"/>
      <c r="B918" s="162"/>
      <c r="C918" s="10"/>
      <c r="D918" s="10"/>
      <c r="E918" s="10"/>
      <c r="F918" s="10"/>
      <c r="G918" s="10"/>
      <c r="H918" s="10"/>
      <c r="I918" s="10"/>
      <c r="J918" s="10"/>
    </row>
    <row r="919" s="10" customFormat="true" ht="30.75" hidden="false" customHeight="true" outlineLevel="0" collapsed="false">
      <c r="A919" s="161"/>
      <c r="B919" s="162"/>
    </row>
    <row r="920" s="10" customFormat="true" ht="26.1" hidden="false" customHeight="true" outlineLevel="0" collapsed="false">
      <c r="A920" s="161"/>
      <c r="B920" s="162"/>
      <c r="I920" s="111"/>
      <c r="J920" s="111"/>
    </row>
    <row r="921" s="10" customFormat="true" ht="31.5" hidden="false" customHeight="true" outlineLevel="0" collapsed="false">
      <c r="A921" s="161"/>
      <c r="B921" s="161"/>
    </row>
    <row r="922" s="55" customFormat="true" ht="26.1" hidden="false" customHeight="true" outlineLevel="0" collapsed="false">
      <c r="A922" s="161"/>
      <c r="B922" s="162"/>
      <c r="C922" s="10"/>
      <c r="D922" s="10"/>
      <c r="E922" s="10"/>
      <c r="F922" s="10"/>
      <c r="G922" s="10"/>
      <c r="H922" s="10"/>
      <c r="I922" s="10"/>
      <c r="J922" s="10"/>
    </row>
    <row r="923" s="55" customFormat="true" ht="26.1" hidden="false" customHeight="true" outlineLevel="0" collapsed="false">
      <c r="A923" s="161"/>
      <c r="B923" s="161"/>
      <c r="C923" s="10"/>
      <c r="D923" s="10"/>
      <c r="E923" s="10"/>
      <c r="F923" s="10"/>
      <c r="G923" s="10"/>
      <c r="H923" s="10"/>
      <c r="I923" s="10"/>
      <c r="J923" s="10"/>
    </row>
    <row r="924" s="55" customFormat="true" ht="32.25" hidden="false" customHeight="true" outlineLevel="0" collapsed="false">
      <c r="A924" s="185"/>
      <c r="B924" s="185"/>
      <c r="C924" s="111"/>
      <c r="D924" s="111"/>
      <c r="E924" s="111"/>
      <c r="F924" s="111"/>
      <c r="G924" s="111"/>
      <c r="H924" s="111"/>
      <c r="I924" s="10"/>
      <c r="J924" s="10"/>
    </row>
    <row r="925" s="10" customFormat="true" ht="31.5" hidden="false" customHeight="true" outlineLevel="0" collapsed="false">
      <c r="A925" s="161"/>
      <c r="B925" s="161"/>
      <c r="K925" s="55"/>
      <c r="L925" s="55"/>
      <c r="M925" s="55"/>
      <c r="N925" s="55"/>
      <c r="O925" s="55"/>
      <c r="P925" s="55"/>
      <c r="Q925" s="55"/>
      <c r="R925" s="55"/>
    </row>
    <row r="926" s="10" customFormat="true" ht="26.1" hidden="false" customHeight="true" outlineLevel="0" collapsed="false">
      <c r="A926" s="161"/>
      <c r="B926" s="162"/>
      <c r="K926" s="55"/>
      <c r="L926" s="55"/>
      <c r="M926" s="55"/>
      <c r="N926" s="55"/>
      <c r="O926" s="55"/>
      <c r="P926" s="55"/>
      <c r="Q926" s="55"/>
      <c r="R926" s="55"/>
    </row>
    <row r="927" s="55" customFormat="true" ht="26.1" hidden="false" customHeight="true" outlineLevel="0" collapsed="false">
      <c r="A927" s="161"/>
      <c r="B927" s="162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</row>
    <row r="928" s="55" customFormat="true" ht="26.1" hidden="false" customHeight="true" outlineLevel="0" collapsed="false">
      <c r="A928" s="161"/>
      <c r="B928" s="162"/>
      <c r="C928" s="10"/>
      <c r="D928" s="10"/>
      <c r="E928" s="10"/>
      <c r="F928" s="10"/>
      <c r="G928" s="10"/>
      <c r="H928" s="10"/>
      <c r="I928" s="10"/>
      <c r="J928" s="10"/>
    </row>
    <row r="929" s="55" customFormat="true" ht="29.25" hidden="false" customHeight="true" outlineLevel="0" collapsed="false">
      <c r="A929" s="161"/>
      <c r="B929" s="162"/>
      <c r="C929" s="10"/>
      <c r="D929" s="10"/>
      <c r="E929" s="10"/>
      <c r="F929" s="10"/>
      <c r="G929" s="10"/>
      <c r="H929" s="10"/>
      <c r="I929" s="10"/>
      <c r="J929" s="10"/>
      <c r="K929" s="111"/>
      <c r="L929" s="111"/>
      <c r="M929" s="111"/>
      <c r="N929" s="111"/>
      <c r="O929" s="111"/>
      <c r="P929" s="111"/>
      <c r="Q929" s="111"/>
      <c r="R929" s="111"/>
    </row>
    <row r="930" s="55" customFormat="true" ht="26.1" hidden="false" customHeight="true" outlineLevel="0" collapsed="false">
      <c r="A930" s="161"/>
      <c r="B930" s="162"/>
      <c r="C930" s="10"/>
      <c r="D930" s="10"/>
      <c r="E930" s="10"/>
      <c r="F930" s="10"/>
      <c r="G930" s="10"/>
      <c r="H930" s="10"/>
      <c r="I930" s="10"/>
      <c r="J930" s="10"/>
    </row>
    <row r="931" s="10" customFormat="true" ht="26.1" hidden="false" customHeight="true" outlineLevel="0" collapsed="false">
      <c r="A931" s="161"/>
      <c r="B931" s="161"/>
    </row>
    <row r="932" s="73" customFormat="true" ht="26.1" hidden="false" customHeight="true" outlineLevel="0" collapsed="false">
      <c r="A932" s="172"/>
      <c r="B932" s="203"/>
      <c r="C932" s="10"/>
      <c r="D932" s="10"/>
      <c r="E932" s="10"/>
      <c r="F932" s="10"/>
      <c r="G932" s="10"/>
      <c r="H932" s="10"/>
      <c r="I932" s="10"/>
      <c r="J932" s="10"/>
      <c r="K932" s="55"/>
      <c r="L932" s="55"/>
      <c r="M932" s="55"/>
      <c r="N932" s="55"/>
      <c r="O932" s="55"/>
      <c r="P932" s="55"/>
      <c r="Q932" s="55"/>
      <c r="R932" s="55"/>
    </row>
    <row r="933" s="111" customFormat="true" ht="26.1" hidden="false" customHeight="true" outlineLevel="0" collapsed="false">
      <c r="A933" s="152"/>
      <c r="B933" s="152"/>
      <c r="C933" s="10"/>
      <c r="D933" s="10"/>
      <c r="E933" s="10"/>
      <c r="F933" s="10"/>
      <c r="G933" s="10"/>
      <c r="H933" s="10"/>
      <c r="I933" s="235"/>
      <c r="J933" s="235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</row>
    <row r="934" s="55" customFormat="true" ht="40.5" hidden="false" customHeight="true" outlineLevel="0" collapsed="false">
      <c r="A934" s="168"/>
      <c r="B934" s="169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</row>
    <row r="935" s="55" customFormat="true" ht="43.5" hidden="false" customHeight="true" outlineLevel="0" collapsed="false">
      <c r="A935" s="172"/>
      <c r="B935" s="172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</row>
    <row r="936" s="10" customFormat="true" ht="26.1" hidden="false" customHeight="true" outlineLevel="0" collapsed="false">
      <c r="A936" s="172"/>
      <c r="B936" s="203"/>
    </row>
    <row r="937" s="10" customFormat="true" ht="26.1" hidden="false" customHeight="true" outlineLevel="0" collapsed="false">
      <c r="A937" s="236"/>
      <c r="B937" s="236"/>
      <c r="C937" s="235"/>
      <c r="D937" s="235"/>
      <c r="E937" s="235"/>
      <c r="F937" s="235"/>
      <c r="G937" s="235"/>
      <c r="H937" s="235"/>
    </row>
    <row r="938" s="10" customFormat="true" ht="26.1" hidden="false" customHeight="true" outlineLevel="0" collapsed="false">
      <c r="A938" s="170"/>
      <c r="B938" s="170"/>
    </row>
    <row r="939" s="10" customFormat="true" ht="26.1" hidden="false" customHeight="true" outlineLevel="0" collapsed="false">
      <c r="A939" s="161"/>
      <c r="B939" s="161"/>
      <c r="K939" s="55"/>
      <c r="L939" s="55"/>
      <c r="M939" s="55"/>
      <c r="N939" s="55"/>
      <c r="O939" s="55"/>
      <c r="P939" s="55"/>
      <c r="Q939" s="55"/>
      <c r="R939" s="55"/>
    </row>
    <row r="940" s="10" customFormat="true" ht="26.1" hidden="false" customHeight="true" outlineLevel="0" collapsed="false">
      <c r="A940" s="161"/>
      <c r="B940" s="161"/>
    </row>
    <row r="941" s="10" customFormat="true" ht="26.1" hidden="false" customHeight="true" outlineLevel="0" collapsed="false">
      <c r="A941" s="161"/>
      <c r="B941" s="161"/>
    </row>
    <row r="942" s="55" customFormat="true" ht="26.1" hidden="false" customHeight="true" outlineLevel="0" collapsed="false">
      <c r="A942" s="161"/>
      <c r="B942" s="161"/>
      <c r="C942" s="10"/>
      <c r="D942" s="10"/>
      <c r="E942" s="10"/>
      <c r="F942" s="10"/>
      <c r="G942" s="10"/>
      <c r="H942" s="10"/>
      <c r="I942" s="10"/>
      <c r="J942" s="10"/>
      <c r="K942" s="73"/>
      <c r="L942" s="73"/>
      <c r="M942" s="73"/>
      <c r="N942" s="73"/>
      <c r="O942" s="73"/>
      <c r="P942" s="73"/>
      <c r="Q942" s="73"/>
      <c r="R942" s="73"/>
    </row>
    <row r="943" s="55" customFormat="true" ht="26.1" hidden="false" customHeight="true" outlineLevel="0" collapsed="false">
      <c r="A943" s="161"/>
      <c r="B943" s="162"/>
      <c r="C943" s="10"/>
      <c r="D943" s="10"/>
      <c r="E943" s="10"/>
      <c r="F943" s="10"/>
      <c r="G943" s="10"/>
      <c r="H943" s="10"/>
      <c r="I943" s="10"/>
      <c r="J943" s="10"/>
    </row>
    <row r="944" s="55" customFormat="true" ht="26.1" hidden="false" customHeight="true" outlineLevel="0" collapsed="false">
      <c r="A944" s="161"/>
      <c r="B944" s="161"/>
      <c r="C944" s="10"/>
      <c r="D944" s="10"/>
      <c r="E944" s="10"/>
      <c r="F944" s="10"/>
      <c r="G944" s="10"/>
      <c r="H944" s="10"/>
      <c r="I944" s="111"/>
      <c r="J944" s="111"/>
    </row>
    <row r="945" s="55" customFormat="true" ht="26.1" hidden="false" customHeight="true" outlineLevel="0" collapsed="false">
      <c r="A945" s="161"/>
      <c r="B945" s="161"/>
      <c r="C945" s="10"/>
      <c r="D945" s="10"/>
      <c r="E945" s="10"/>
      <c r="F945" s="10"/>
      <c r="G945" s="10"/>
      <c r="H945" s="10"/>
      <c r="I945" s="10"/>
      <c r="J945" s="10"/>
    </row>
    <row r="946" s="55" customFormat="true" ht="26.1" hidden="false" customHeight="true" outlineLevel="0" collapsed="false">
      <c r="A946" s="161"/>
      <c r="B946" s="162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</row>
    <row r="947" s="10" customFormat="true" ht="26.1" hidden="false" customHeight="true" outlineLevel="0" collapsed="false">
      <c r="A947" s="161"/>
      <c r="B947" s="162"/>
      <c r="K947" s="165" t="e">
        <f aca="false">#REF!</f>
        <v>#REF!</v>
      </c>
      <c r="L947" s="55"/>
      <c r="M947" s="55"/>
      <c r="N947" s="55"/>
      <c r="O947" s="55"/>
      <c r="P947" s="55"/>
      <c r="Q947" s="55"/>
      <c r="R947" s="55"/>
    </row>
    <row r="948" s="55" customFormat="true" ht="26.1" hidden="false" customHeight="true" outlineLevel="0" collapsed="false">
      <c r="A948" s="185"/>
      <c r="B948" s="186"/>
      <c r="C948" s="111"/>
      <c r="D948" s="111"/>
      <c r="E948" s="111"/>
      <c r="F948" s="111"/>
      <c r="G948" s="111"/>
      <c r="H948" s="111"/>
      <c r="I948" s="10"/>
      <c r="J948" s="10"/>
    </row>
    <row r="949" s="10" customFormat="true" ht="26.1" hidden="false" customHeight="true" outlineLevel="0" collapsed="false">
      <c r="A949" s="161"/>
      <c r="B949" s="162"/>
    </row>
    <row r="950" s="55" customFormat="true" ht="26.1" hidden="false" customHeight="true" outlineLevel="0" collapsed="false">
      <c r="A950" s="161"/>
      <c r="B950" s="161"/>
      <c r="C950" s="10"/>
      <c r="D950" s="10"/>
      <c r="E950" s="10"/>
      <c r="F950" s="10"/>
      <c r="G950" s="10"/>
      <c r="H950" s="10"/>
      <c r="I950" s="10"/>
      <c r="J950" s="10"/>
    </row>
    <row r="951" s="10" customFormat="true" ht="26.1" hidden="false" customHeight="true" outlineLevel="0" collapsed="false">
      <c r="A951" s="161"/>
      <c r="B951" s="162"/>
      <c r="K951" s="55"/>
      <c r="L951" s="55"/>
      <c r="M951" s="55"/>
      <c r="N951" s="55"/>
      <c r="O951" s="55"/>
      <c r="P951" s="55"/>
      <c r="Q951" s="55"/>
      <c r="R951" s="55"/>
    </row>
    <row r="952" s="55" customFormat="true" ht="26.1" hidden="false" customHeight="true" outlineLevel="0" collapsed="false">
      <c r="A952" s="161"/>
      <c r="B952" s="162"/>
      <c r="C952" s="10"/>
      <c r="D952" s="10"/>
      <c r="E952" s="10"/>
      <c r="F952" s="10"/>
      <c r="G952" s="10"/>
      <c r="H952" s="10"/>
      <c r="I952" s="10"/>
      <c r="J952" s="10"/>
    </row>
    <row r="953" s="55" customFormat="true" ht="26.1" hidden="false" customHeight="true" outlineLevel="0" collapsed="false">
      <c r="A953" s="161"/>
      <c r="B953" s="161"/>
      <c r="C953" s="10"/>
      <c r="D953" s="10"/>
      <c r="E953" s="10"/>
      <c r="F953" s="10"/>
      <c r="G953" s="10"/>
      <c r="H953" s="10"/>
      <c r="I953" s="10"/>
      <c r="J953" s="10"/>
      <c r="K953" s="73"/>
      <c r="L953" s="73"/>
      <c r="M953" s="73"/>
      <c r="N953" s="73"/>
      <c r="O953" s="73"/>
      <c r="P953" s="73"/>
      <c r="Q953" s="73"/>
      <c r="R953" s="73"/>
    </row>
    <row r="954" s="55" customFormat="true" ht="26.1" hidden="false" customHeight="true" outlineLevel="0" collapsed="false">
      <c r="A954" s="161"/>
      <c r="B954" s="162"/>
      <c r="C954" s="10"/>
      <c r="D954" s="10"/>
      <c r="E954" s="10"/>
      <c r="F954" s="10"/>
      <c r="G954" s="10"/>
      <c r="H954" s="10"/>
      <c r="I954" s="10"/>
      <c r="J954" s="10"/>
    </row>
    <row r="955" s="55" customFormat="true" ht="26.1" hidden="false" customHeight="true" outlineLevel="0" collapsed="false">
      <c r="A955" s="161"/>
      <c r="B955" s="162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</row>
    <row r="956" s="10" customFormat="true" ht="26.1" hidden="false" customHeight="true" outlineLevel="0" collapsed="false">
      <c r="A956" s="161"/>
      <c r="B956" s="162"/>
    </row>
    <row r="957" s="55" customFormat="true" ht="26.1" hidden="false" customHeight="true" outlineLevel="0" collapsed="false">
      <c r="A957" s="161"/>
      <c r="B957" s="162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</row>
    <row r="958" s="55" customFormat="true" ht="26.1" hidden="false" customHeight="true" outlineLevel="0" collapsed="false">
      <c r="A958" s="161"/>
      <c r="B958" s="162"/>
      <c r="C958" s="10"/>
      <c r="D958" s="10"/>
      <c r="E958" s="10"/>
      <c r="F958" s="10"/>
      <c r="G958" s="10"/>
      <c r="H958" s="10"/>
      <c r="I958" s="10"/>
      <c r="J958" s="10"/>
    </row>
    <row r="959" s="58" customFormat="true" ht="26.1" hidden="false" customHeight="true" outlineLevel="0" collapsed="false">
      <c r="A959" s="161"/>
      <c r="B959" s="161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</row>
    <row r="960" s="10" customFormat="true" ht="26.1" hidden="false" customHeight="true" outlineLevel="0" collapsed="false">
      <c r="A960" s="161"/>
      <c r="B960" s="161"/>
      <c r="K960" s="55"/>
      <c r="L960" s="55"/>
      <c r="M960" s="55"/>
      <c r="N960" s="55"/>
      <c r="O960" s="55"/>
      <c r="P960" s="55"/>
      <c r="Q960" s="55"/>
      <c r="R960" s="55"/>
    </row>
    <row r="961" s="10" customFormat="true" ht="29.25" hidden="false" customHeight="true" outlineLevel="0" collapsed="false">
      <c r="A961" s="161"/>
      <c r="B961" s="161"/>
      <c r="K961" s="55"/>
      <c r="L961" s="55"/>
      <c r="M961" s="55"/>
      <c r="N961" s="55"/>
      <c r="O961" s="55"/>
      <c r="P961" s="55"/>
      <c r="Q961" s="55"/>
      <c r="R961" s="55"/>
    </row>
    <row r="962" s="55" customFormat="true" ht="26.1" hidden="false" customHeight="true" outlineLevel="0" collapsed="false">
      <c r="A962" s="161"/>
      <c r="B962" s="162"/>
      <c r="C962" s="10"/>
      <c r="D962" s="10"/>
      <c r="E962" s="10"/>
      <c r="F962" s="10"/>
      <c r="G962" s="10"/>
      <c r="H962" s="10"/>
      <c r="I962" s="10"/>
      <c r="J962" s="10"/>
    </row>
    <row r="963" s="10" customFormat="true" ht="26.1" hidden="false" customHeight="true" outlineLevel="0" collapsed="false">
      <c r="A963" s="161"/>
      <c r="B963" s="161"/>
    </row>
    <row r="964" s="55" customFormat="true" ht="26.1" hidden="false" customHeight="true" outlineLevel="0" collapsed="false">
      <c r="A964" s="161"/>
      <c r="B964" s="162"/>
      <c r="C964" s="10"/>
      <c r="D964" s="10"/>
      <c r="E964" s="10"/>
      <c r="F964" s="10"/>
      <c r="G964" s="10"/>
      <c r="H964" s="10"/>
      <c r="I964" s="10"/>
      <c r="J964" s="10"/>
    </row>
    <row r="965" s="10" customFormat="true" ht="26.1" hidden="false" customHeight="true" outlineLevel="0" collapsed="false">
      <c r="A965" s="161"/>
      <c r="B965" s="162"/>
    </row>
    <row r="966" s="55" customFormat="true" ht="26.1" hidden="false" customHeight="true" outlineLevel="0" collapsed="false">
      <c r="A966" s="161"/>
      <c r="B966" s="162"/>
      <c r="C966" s="10"/>
      <c r="D966" s="10"/>
      <c r="E966" s="10"/>
      <c r="F966" s="10"/>
      <c r="G966" s="10"/>
      <c r="H966" s="10"/>
      <c r="I966" s="10"/>
      <c r="J966" s="10"/>
    </row>
    <row r="967" s="10" customFormat="true" ht="26.1" hidden="false" customHeight="true" outlineLevel="0" collapsed="false">
      <c r="A967" s="161"/>
      <c r="B967" s="161"/>
      <c r="K967" s="55"/>
      <c r="L967" s="55"/>
      <c r="M967" s="55"/>
      <c r="N967" s="55"/>
      <c r="O967" s="55"/>
      <c r="P967" s="55"/>
      <c r="Q967" s="55"/>
      <c r="R967" s="55"/>
    </row>
    <row r="968" s="55" customFormat="true" ht="26.1" hidden="false" customHeight="true" outlineLevel="0" collapsed="false">
      <c r="A968" s="161"/>
      <c r="B968" s="162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</row>
    <row r="969" s="55" customFormat="true" ht="32.25" hidden="false" customHeight="true" outlineLevel="0" collapsed="false">
      <c r="A969" s="161"/>
      <c r="B969" s="161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</row>
    <row r="970" s="10" customFormat="true" ht="26.1" hidden="false" customHeight="true" outlineLevel="0" collapsed="false">
      <c r="A970" s="161"/>
      <c r="B970" s="162"/>
    </row>
    <row r="971" s="55" customFormat="true" ht="26.1" hidden="false" customHeight="true" outlineLevel="0" collapsed="false">
      <c r="A971" s="161"/>
      <c r="B971" s="162"/>
      <c r="C971" s="10"/>
      <c r="D971" s="10"/>
      <c r="E971" s="10"/>
      <c r="F971" s="10"/>
      <c r="G971" s="10"/>
      <c r="H971" s="10"/>
      <c r="I971" s="10"/>
      <c r="J971" s="10"/>
    </row>
    <row r="972" s="10" customFormat="true" ht="26.1" hidden="false" customHeight="true" outlineLevel="0" collapsed="false">
      <c r="A972" s="161"/>
      <c r="B972" s="161"/>
    </row>
    <row r="973" s="55" customFormat="true" ht="26.1" hidden="false" customHeight="true" outlineLevel="0" collapsed="false">
      <c r="A973" s="161"/>
      <c r="B973" s="161"/>
      <c r="C973" s="10"/>
      <c r="D973" s="10"/>
      <c r="E973" s="10"/>
      <c r="F973" s="10"/>
      <c r="G973" s="10"/>
      <c r="H973" s="10"/>
      <c r="I973" s="10"/>
      <c r="J973" s="10"/>
    </row>
    <row r="974" s="10" customFormat="true" ht="26.1" hidden="false" customHeight="true" outlineLevel="0" collapsed="false">
      <c r="A974" s="161"/>
      <c r="B974" s="161"/>
      <c r="K974" s="55"/>
      <c r="L974" s="55"/>
      <c r="M974" s="55"/>
      <c r="N974" s="55"/>
      <c r="O974" s="55"/>
      <c r="P974" s="55"/>
      <c r="Q974" s="55"/>
      <c r="R974" s="55"/>
    </row>
    <row r="975" s="55" customFormat="true" ht="26.1" hidden="false" customHeight="true" outlineLevel="0" collapsed="false">
      <c r="A975" s="161"/>
      <c r="B975" s="162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</row>
    <row r="976" s="55" customFormat="true" ht="26.1" hidden="false" customHeight="true" outlineLevel="0" collapsed="false">
      <c r="A976" s="161"/>
      <c r="B976" s="161"/>
      <c r="C976" s="10"/>
      <c r="D976" s="10"/>
      <c r="E976" s="10"/>
      <c r="F976" s="10"/>
      <c r="G976" s="10"/>
      <c r="H976" s="10"/>
      <c r="I976" s="10"/>
      <c r="J976" s="10"/>
    </row>
    <row r="977" s="10" customFormat="true" ht="26.1" hidden="false" customHeight="true" outlineLevel="0" collapsed="false">
      <c r="A977" s="161"/>
      <c r="B977" s="162"/>
    </row>
    <row r="978" s="10" customFormat="true" ht="32.25" hidden="false" customHeight="true" outlineLevel="0" collapsed="false">
      <c r="A978" s="161"/>
      <c r="B978" s="162"/>
    </row>
    <row r="979" s="10" customFormat="true" ht="32.25" hidden="false" customHeight="true" outlineLevel="0" collapsed="false">
      <c r="A979" s="161"/>
      <c r="B979" s="161"/>
      <c r="K979" s="55"/>
      <c r="L979" s="55"/>
      <c r="M979" s="55"/>
      <c r="N979" s="55"/>
      <c r="O979" s="55"/>
      <c r="P979" s="55"/>
      <c r="Q979" s="55"/>
      <c r="R979" s="55"/>
    </row>
    <row r="980" s="55" customFormat="true" ht="32.25" hidden="false" customHeight="true" outlineLevel="0" collapsed="false">
      <c r="A980" s="161"/>
      <c r="B980" s="162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</row>
    <row r="981" s="55" customFormat="true" ht="26.1" hidden="false" customHeight="true" outlineLevel="0" collapsed="false">
      <c r="A981" s="161"/>
      <c r="B981" s="161"/>
      <c r="C981" s="10"/>
      <c r="D981" s="10"/>
      <c r="E981" s="10"/>
      <c r="F981" s="10"/>
      <c r="G981" s="10"/>
      <c r="H981" s="10"/>
      <c r="I981" s="10"/>
      <c r="J981" s="10"/>
    </row>
    <row r="982" s="55" customFormat="true" ht="26.1" hidden="false" customHeight="true" outlineLevel="0" collapsed="false">
      <c r="A982" s="161"/>
      <c r="B982" s="161"/>
      <c r="C982" s="10"/>
      <c r="D982" s="10"/>
      <c r="E982" s="10"/>
      <c r="F982" s="10"/>
      <c r="G982" s="10"/>
      <c r="H982" s="10"/>
      <c r="I982" s="10"/>
      <c r="J982" s="10"/>
    </row>
    <row r="983" s="55" customFormat="true" ht="26.1" hidden="false" customHeight="true" outlineLevel="0" collapsed="false">
      <c r="A983" s="161"/>
      <c r="B983" s="162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</row>
    <row r="984" s="10" customFormat="true" ht="26.1" hidden="false" customHeight="true" outlineLevel="0" collapsed="false">
      <c r="A984" s="161"/>
      <c r="B984" s="161"/>
      <c r="K984" s="55"/>
      <c r="L984" s="55"/>
      <c r="M984" s="55"/>
      <c r="N984" s="55"/>
      <c r="O984" s="55"/>
      <c r="P984" s="55"/>
      <c r="Q984" s="55"/>
      <c r="R984" s="55"/>
    </row>
    <row r="985" s="10" customFormat="true" ht="26.1" hidden="false" customHeight="true" outlineLevel="0" collapsed="false">
      <c r="A985" s="161"/>
      <c r="B985" s="162"/>
      <c r="I985" s="111"/>
      <c r="J985" s="111"/>
      <c r="K985" s="73"/>
      <c r="L985" s="73"/>
      <c r="M985" s="73"/>
      <c r="N985" s="73"/>
      <c r="O985" s="73"/>
      <c r="P985" s="73"/>
      <c r="Q985" s="73"/>
      <c r="R985" s="73"/>
    </row>
    <row r="986" s="55" customFormat="true" ht="26.1" hidden="false" customHeight="true" outlineLevel="0" collapsed="false">
      <c r="A986" s="161"/>
      <c r="B986" s="162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</row>
    <row r="987" s="10" customFormat="true" ht="26.1" hidden="false" customHeight="true" outlineLevel="0" collapsed="false">
      <c r="A987" s="161"/>
      <c r="B987" s="161"/>
    </row>
    <row r="988" s="10" customFormat="true" ht="26.1" hidden="false" customHeight="true" outlineLevel="0" collapsed="false">
      <c r="A988" s="161"/>
      <c r="B988" s="162"/>
      <c r="K988" s="55"/>
      <c r="L988" s="55"/>
      <c r="M988" s="55"/>
      <c r="N988" s="55"/>
      <c r="O988" s="55"/>
      <c r="P988" s="55"/>
      <c r="Q988" s="55"/>
      <c r="R988" s="55"/>
    </row>
    <row r="989" s="10" customFormat="true" ht="26.1" hidden="false" customHeight="true" outlineLevel="0" collapsed="false">
      <c r="A989" s="185"/>
      <c r="B989" s="186"/>
      <c r="C989" s="111"/>
      <c r="D989" s="111"/>
      <c r="E989" s="111"/>
      <c r="F989" s="111"/>
      <c r="G989" s="111"/>
      <c r="H989" s="111"/>
      <c r="K989" s="55"/>
      <c r="L989" s="55"/>
      <c r="M989" s="55"/>
      <c r="N989" s="55"/>
      <c r="O989" s="55"/>
      <c r="P989" s="55"/>
      <c r="Q989" s="55"/>
      <c r="R989" s="55"/>
    </row>
    <row r="990" s="55" customFormat="true" ht="26.1" hidden="false" customHeight="true" outlineLevel="0" collapsed="false">
      <c r="A990" s="161"/>
      <c r="B990" s="161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</row>
    <row r="991" s="55" customFormat="true" ht="26.1" hidden="false" customHeight="true" outlineLevel="0" collapsed="false">
      <c r="A991" s="161"/>
      <c r="B991" s="161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</row>
    <row r="992" s="10" customFormat="true" ht="26.1" hidden="false" customHeight="true" outlineLevel="0" collapsed="false">
      <c r="A992" s="161"/>
      <c r="B992" s="162"/>
      <c r="K992" s="55"/>
      <c r="L992" s="55"/>
      <c r="M992" s="55"/>
      <c r="N992" s="55"/>
      <c r="O992" s="55"/>
      <c r="P992" s="55"/>
      <c r="Q992" s="55"/>
      <c r="R992" s="55"/>
    </row>
    <row r="993" s="55" customFormat="true" ht="26.1" hidden="false" customHeight="true" outlineLevel="0" collapsed="false">
      <c r="A993" s="212"/>
      <c r="B993" s="234"/>
      <c r="C993" s="10"/>
      <c r="D993" s="10"/>
      <c r="E993" s="10"/>
      <c r="F993" s="10"/>
      <c r="G993" s="10"/>
      <c r="H993" s="10"/>
      <c r="I993" s="10"/>
      <c r="J993" s="10"/>
    </row>
    <row r="994" s="55" customFormat="true" ht="26.1" hidden="false" customHeight="true" outlineLevel="0" collapsed="false">
      <c r="A994" s="161"/>
      <c r="B994" s="161"/>
      <c r="C994" s="10"/>
      <c r="D994" s="10"/>
      <c r="E994" s="10"/>
      <c r="F994" s="10"/>
      <c r="G994" s="10"/>
      <c r="H994" s="10"/>
      <c r="I994" s="10"/>
      <c r="J994" s="10"/>
    </row>
    <row r="995" s="10" customFormat="true" ht="26.1" hidden="false" customHeight="true" outlineLevel="0" collapsed="false">
      <c r="A995" s="161"/>
      <c r="B995" s="161"/>
      <c r="I995" s="111"/>
      <c r="J995" s="111"/>
      <c r="K995" s="55"/>
      <c r="L995" s="55"/>
      <c r="M995" s="55"/>
      <c r="N995" s="55"/>
      <c r="O995" s="55"/>
      <c r="P995" s="55"/>
      <c r="Q995" s="55"/>
      <c r="R995" s="55"/>
    </row>
    <row r="996" s="55" customFormat="true" ht="47.25" hidden="false" customHeight="true" outlineLevel="0" collapsed="false">
      <c r="A996" s="161"/>
      <c r="B996" s="162"/>
      <c r="C996" s="10"/>
      <c r="D996" s="10"/>
      <c r="E996" s="10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</row>
    <row r="997" s="10" customFormat="true" ht="47.25" hidden="false" customHeight="true" outlineLevel="0" collapsed="false">
      <c r="A997" s="161"/>
      <c r="B997" s="162"/>
      <c r="K997" s="55"/>
      <c r="L997" s="55"/>
      <c r="M997" s="55"/>
      <c r="N997" s="55"/>
      <c r="O997" s="55"/>
      <c r="P997" s="55"/>
      <c r="Q997" s="55"/>
      <c r="R997" s="55"/>
    </row>
    <row r="998" s="55" customFormat="true" ht="26.1" hidden="false" customHeight="true" outlineLevel="0" collapsed="false">
      <c r="A998" s="161"/>
      <c r="B998" s="162"/>
      <c r="C998" s="10"/>
      <c r="D998" s="10"/>
      <c r="E998" s="10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</row>
    <row r="999" s="55" customFormat="true" ht="26.1" hidden="false" customHeight="true" outlineLevel="0" collapsed="false">
      <c r="A999" s="185"/>
      <c r="B999" s="186"/>
      <c r="C999" s="111"/>
      <c r="D999" s="111"/>
      <c r="E999" s="111"/>
      <c r="F999" s="111"/>
      <c r="G999" s="111"/>
      <c r="H999" s="111"/>
      <c r="I999" s="111"/>
      <c r="J999" s="111"/>
    </row>
    <row r="1000" s="55" customFormat="true" ht="26.1" hidden="false" customHeight="true" outlineLevel="0" collapsed="false">
      <c r="A1000" s="161"/>
      <c r="B1000" s="161"/>
      <c r="C1000" s="10"/>
      <c r="D1000" s="10"/>
      <c r="E1000" s="10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</row>
    <row r="1001" s="55" customFormat="true" ht="45.75" hidden="false" customHeight="true" outlineLevel="0" collapsed="false">
      <c r="A1001" s="161"/>
      <c r="B1001" s="162"/>
      <c r="C1001" s="10"/>
      <c r="D1001" s="10"/>
      <c r="E1001" s="10"/>
      <c r="F1001" s="10"/>
      <c r="G1001" s="10"/>
      <c r="H1001" s="10"/>
      <c r="I1001" s="10"/>
      <c r="J1001" s="10"/>
    </row>
    <row r="1002" s="55" customFormat="true" ht="34.5" hidden="false" customHeight="true" outlineLevel="0" collapsed="false">
      <c r="A1002" s="161"/>
      <c r="B1002" s="161"/>
      <c r="C1002" s="10"/>
      <c r="D1002" s="10"/>
      <c r="E1002" s="10"/>
      <c r="F1002" s="10"/>
      <c r="G1002" s="10"/>
      <c r="H1002" s="10"/>
      <c r="I1002" s="10"/>
      <c r="J1002" s="10"/>
      <c r="K1002" s="10"/>
      <c r="L1002" s="10"/>
      <c r="M1002" s="10"/>
      <c r="N1002" s="10"/>
      <c r="O1002" s="10"/>
      <c r="P1002" s="10"/>
      <c r="Q1002" s="10"/>
      <c r="R1002" s="10"/>
    </row>
    <row r="1003" s="55" customFormat="true" ht="26.1" hidden="false" customHeight="true" outlineLevel="0" collapsed="false">
      <c r="A1003" s="185"/>
      <c r="B1003" s="186"/>
      <c r="C1003" s="111"/>
      <c r="D1003" s="111"/>
      <c r="E1003" s="111"/>
      <c r="F1003" s="111"/>
      <c r="G1003" s="111"/>
      <c r="H1003" s="111"/>
      <c r="I1003" s="10"/>
      <c r="J1003" s="10"/>
      <c r="K1003" s="10"/>
      <c r="L1003" s="10"/>
      <c r="M1003" s="10"/>
      <c r="N1003" s="10"/>
      <c r="O1003" s="10"/>
      <c r="P1003" s="10"/>
      <c r="Q1003" s="10"/>
      <c r="R1003" s="10"/>
    </row>
    <row r="1004" s="10" customFormat="true" ht="26.1" hidden="false" customHeight="true" outlineLevel="0" collapsed="false">
      <c r="A1004" s="161"/>
      <c r="B1004" s="161"/>
      <c r="K1004" s="111"/>
      <c r="L1004" s="111"/>
      <c r="M1004" s="111"/>
      <c r="N1004" s="111"/>
      <c r="O1004" s="111"/>
      <c r="P1004" s="111"/>
      <c r="Q1004" s="111"/>
      <c r="R1004" s="111"/>
    </row>
    <row r="1005" s="58" customFormat="true" ht="26.1" hidden="false" customHeight="true" outlineLevel="0" collapsed="false">
      <c r="A1005" s="161"/>
      <c r="B1005" s="162"/>
      <c r="C1005" s="10"/>
      <c r="D1005" s="10"/>
      <c r="E1005" s="10"/>
      <c r="F1005" s="10"/>
      <c r="G1005" s="10"/>
      <c r="H1005" s="10"/>
      <c r="I1005" s="10"/>
      <c r="J1005" s="10"/>
      <c r="K1005" s="10"/>
      <c r="L1005" s="10"/>
      <c r="M1005" s="10"/>
      <c r="N1005" s="10"/>
      <c r="O1005" s="10"/>
      <c r="P1005" s="10"/>
      <c r="Q1005" s="10"/>
      <c r="R1005" s="10"/>
    </row>
    <row r="1006" s="10" customFormat="true" ht="31.5" hidden="false" customHeight="true" outlineLevel="0" collapsed="false">
      <c r="A1006" s="161"/>
      <c r="B1006" s="161"/>
    </row>
    <row r="1007" s="55" customFormat="true" ht="34.5" hidden="false" customHeight="true" outlineLevel="0" collapsed="false">
      <c r="A1007" s="161"/>
      <c r="B1007" s="161"/>
      <c r="C1007" s="10"/>
      <c r="D1007" s="10"/>
      <c r="E1007" s="10"/>
      <c r="F1007" s="10"/>
      <c r="G1007" s="10"/>
      <c r="H1007" s="10"/>
      <c r="I1007" s="10"/>
      <c r="J1007" s="10"/>
      <c r="K1007" s="10"/>
      <c r="L1007" s="10"/>
      <c r="M1007" s="10"/>
      <c r="N1007" s="10"/>
      <c r="O1007" s="10"/>
      <c r="P1007" s="10"/>
      <c r="Q1007" s="10"/>
      <c r="R1007" s="10"/>
    </row>
    <row r="1008" s="55" customFormat="true" ht="33.75" hidden="false" customHeight="true" outlineLevel="0" collapsed="false">
      <c r="A1008" s="161"/>
      <c r="B1008" s="161"/>
      <c r="C1008" s="10"/>
      <c r="D1008" s="10"/>
      <c r="E1008" s="10"/>
      <c r="F1008" s="10"/>
      <c r="G1008" s="10"/>
      <c r="H1008" s="10"/>
      <c r="I1008" s="10"/>
      <c r="J1008" s="10"/>
      <c r="K1008" s="73"/>
      <c r="L1008" s="73"/>
      <c r="M1008" s="73"/>
      <c r="N1008" s="73"/>
      <c r="O1008" s="73"/>
      <c r="P1008" s="73"/>
      <c r="Q1008" s="73"/>
      <c r="R1008" s="73"/>
    </row>
    <row r="1009" s="10" customFormat="true" ht="32.25" hidden="false" customHeight="true" outlineLevel="0" collapsed="false">
      <c r="A1009" s="152"/>
      <c r="B1009" s="152"/>
    </row>
    <row r="1010" s="10" customFormat="true" ht="37.5" hidden="false" customHeight="true" outlineLevel="0" collapsed="false">
      <c r="A1010" s="152"/>
      <c r="B1010" s="152"/>
      <c r="K1010" s="55"/>
      <c r="L1010" s="55"/>
      <c r="M1010" s="55"/>
      <c r="N1010" s="55"/>
      <c r="O1010" s="55"/>
      <c r="P1010" s="55"/>
      <c r="Q1010" s="55"/>
      <c r="R1010" s="55"/>
    </row>
    <row r="1011" s="10" customFormat="true" ht="26.25" hidden="false" customHeight="true" outlineLevel="0" collapsed="false">
      <c r="A1011" s="152"/>
      <c r="B1011" s="152"/>
      <c r="K1011" s="55"/>
      <c r="L1011" s="55"/>
      <c r="M1011" s="55"/>
      <c r="N1011" s="55"/>
      <c r="O1011" s="55"/>
      <c r="P1011" s="55"/>
      <c r="Q1011" s="55"/>
      <c r="R1011" s="55"/>
    </row>
    <row r="1012" s="10" customFormat="true" ht="30.75" hidden="false" customHeight="true" outlineLevel="0" collapsed="false">
      <c r="A1012" s="238"/>
      <c r="B1012" s="239"/>
      <c r="K1012" s="55"/>
      <c r="L1012" s="55"/>
      <c r="M1012" s="55"/>
      <c r="N1012" s="55"/>
      <c r="O1012" s="55"/>
      <c r="P1012" s="55"/>
      <c r="Q1012" s="55"/>
      <c r="R1012" s="55"/>
    </row>
    <row r="1013" s="10" customFormat="true" ht="35.25" hidden="false" customHeight="true" outlineLevel="0" collapsed="false">
      <c r="A1013" s="187"/>
      <c r="B1013" s="187"/>
      <c r="K1013" s="55"/>
      <c r="L1013" s="55"/>
      <c r="M1013" s="55"/>
      <c r="N1013" s="55"/>
      <c r="O1013" s="55"/>
      <c r="P1013" s="55"/>
      <c r="Q1013" s="55"/>
      <c r="R1013" s="55"/>
    </row>
    <row r="1014" s="10" customFormat="true" ht="24.95" hidden="false" customHeight="true" outlineLevel="0" collapsed="false">
      <c r="A1014" s="170"/>
      <c r="B1014" s="171"/>
    </row>
    <row r="1015" s="10" customFormat="true" ht="24.95" hidden="false" customHeight="true" outlineLevel="0" collapsed="false">
      <c r="A1015" s="212"/>
      <c r="B1015" s="234"/>
      <c r="K1015" s="55"/>
      <c r="L1015" s="55"/>
      <c r="M1015" s="55"/>
      <c r="N1015" s="55"/>
      <c r="O1015" s="55"/>
      <c r="P1015" s="55"/>
      <c r="Q1015" s="55"/>
      <c r="R1015" s="55"/>
    </row>
    <row r="1016" s="55" customFormat="true" ht="24.95" hidden="false" customHeight="true" outlineLevel="0" collapsed="false">
      <c r="A1016" s="161"/>
      <c r="B1016" s="162"/>
      <c r="C1016" s="10"/>
      <c r="D1016" s="10"/>
      <c r="E1016" s="10"/>
      <c r="F1016" s="10"/>
      <c r="G1016" s="10"/>
      <c r="H1016" s="10"/>
      <c r="I1016" s="10"/>
      <c r="J1016" s="10"/>
      <c r="K1016" s="165" t="e">
        <f aca="false">#REF!</f>
        <v>#REF!</v>
      </c>
    </row>
    <row r="1017" s="10" customFormat="true" ht="24.95" hidden="false" customHeight="true" outlineLevel="0" collapsed="false">
      <c r="A1017" s="161"/>
      <c r="B1017" s="162"/>
    </row>
    <row r="1018" s="10" customFormat="true" ht="24.95" hidden="false" customHeight="true" outlineLevel="0" collapsed="false">
      <c r="A1018" s="161"/>
      <c r="B1018" s="161"/>
      <c r="K1018" s="55"/>
      <c r="L1018" s="55"/>
      <c r="M1018" s="55"/>
      <c r="N1018" s="55"/>
      <c r="O1018" s="55"/>
      <c r="P1018" s="55"/>
      <c r="Q1018" s="55"/>
      <c r="R1018" s="55"/>
    </row>
    <row r="1019" s="10" customFormat="true" ht="24.95" hidden="false" customHeight="true" outlineLevel="0" collapsed="false">
      <c r="A1019" s="161"/>
      <c r="B1019" s="162"/>
      <c r="K1019" s="55"/>
      <c r="L1019" s="55"/>
      <c r="M1019" s="55"/>
      <c r="N1019" s="55"/>
      <c r="O1019" s="55"/>
      <c r="P1019" s="55"/>
      <c r="Q1019" s="55"/>
      <c r="R1019" s="55"/>
    </row>
    <row r="1020" s="10" customFormat="true" ht="24.95" hidden="false" customHeight="true" outlineLevel="0" collapsed="false">
      <c r="A1020" s="161"/>
      <c r="B1020" s="162"/>
      <c r="K1020" s="55"/>
      <c r="L1020" s="55"/>
      <c r="M1020" s="55"/>
      <c r="N1020" s="55"/>
      <c r="O1020" s="55"/>
      <c r="P1020" s="55"/>
      <c r="Q1020" s="55"/>
      <c r="R1020" s="55"/>
    </row>
    <row r="1021" s="10" customFormat="true" ht="24.95" hidden="false" customHeight="true" outlineLevel="0" collapsed="false">
      <c r="A1021" s="161"/>
      <c r="B1021" s="161"/>
      <c r="K1021" s="55"/>
      <c r="L1021" s="55"/>
      <c r="M1021" s="55"/>
      <c r="N1021" s="55"/>
      <c r="O1021" s="55"/>
      <c r="P1021" s="55"/>
      <c r="Q1021" s="55"/>
      <c r="R1021" s="55"/>
    </row>
    <row r="1022" s="160" customFormat="true" ht="24.95" hidden="false" customHeight="true" outlineLevel="0" collapsed="false">
      <c r="A1022" s="161"/>
      <c r="B1022" s="162"/>
      <c r="C1022" s="10"/>
      <c r="D1022" s="10"/>
      <c r="E1022" s="10"/>
      <c r="F1022" s="10"/>
      <c r="G1022" s="10"/>
      <c r="H1022" s="10"/>
      <c r="I1022" s="10"/>
      <c r="J1022" s="10"/>
      <c r="K1022" s="55"/>
      <c r="L1022" s="55"/>
      <c r="M1022" s="55"/>
      <c r="N1022" s="55"/>
      <c r="O1022" s="55"/>
      <c r="P1022" s="55"/>
      <c r="Q1022" s="55"/>
      <c r="R1022" s="55"/>
    </row>
    <row r="1023" s="10" customFormat="true" ht="24.95" hidden="false" customHeight="true" outlineLevel="0" collapsed="false">
      <c r="A1023" s="161"/>
      <c r="B1023" s="162"/>
    </row>
    <row r="1024" s="10" customFormat="true" ht="24.95" hidden="false" customHeight="true" outlineLevel="0" collapsed="false">
      <c r="A1024" s="161"/>
      <c r="B1024" s="162"/>
    </row>
    <row r="1025" s="10" customFormat="true" ht="24.95" hidden="false" customHeight="true" outlineLevel="0" collapsed="false">
      <c r="A1025" s="161"/>
      <c r="B1025" s="162"/>
      <c r="K1025" s="55"/>
      <c r="L1025" s="55"/>
      <c r="M1025" s="55"/>
      <c r="N1025" s="55"/>
      <c r="O1025" s="55"/>
      <c r="P1025" s="55"/>
      <c r="Q1025" s="55"/>
      <c r="R1025" s="55"/>
    </row>
    <row r="1026" s="10" customFormat="true" ht="24.95" hidden="false" customHeight="true" outlineLevel="0" collapsed="false">
      <c r="A1026" s="161"/>
      <c r="B1026" s="162"/>
      <c r="S1026" s="111"/>
      <c r="T1026" s="111"/>
      <c r="U1026" s="111"/>
    </row>
    <row r="1027" s="10" customFormat="true" ht="24.95" hidden="false" customHeight="true" outlineLevel="0" collapsed="false">
      <c r="A1027" s="161"/>
      <c r="B1027" s="161"/>
      <c r="K1027" s="55"/>
      <c r="L1027" s="55"/>
      <c r="M1027" s="55"/>
      <c r="N1027" s="55"/>
      <c r="O1027" s="55"/>
      <c r="P1027" s="55"/>
      <c r="Q1027" s="55"/>
      <c r="R1027" s="55"/>
    </row>
    <row r="1028" s="10" customFormat="true" ht="24.95" hidden="false" customHeight="true" outlineLevel="0" collapsed="false">
      <c r="A1028" s="161"/>
      <c r="B1028" s="161"/>
    </row>
    <row r="1029" s="10" customFormat="true" ht="24.95" hidden="false" customHeight="true" outlineLevel="0" collapsed="false">
      <c r="A1029" s="161"/>
      <c r="B1029" s="162"/>
      <c r="K1029" s="55"/>
      <c r="L1029" s="55"/>
      <c r="M1029" s="55"/>
      <c r="N1029" s="55"/>
      <c r="O1029" s="55"/>
      <c r="P1029" s="55"/>
      <c r="Q1029" s="55"/>
      <c r="R1029" s="55"/>
    </row>
    <row r="1030" s="10" customFormat="true" ht="24.95" hidden="false" customHeight="true" outlineLevel="0" collapsed="false">
      <c r="A1030" s="161"/>
      <c r="B1030" s="161"/>
    </row>
    <row r="1031" s="10" customFormat="true" ht="24.95" hidden="false" customHeight="true" outlineLevel="0" collapsed="false">
      <c r="A1031" s="161"/>
      <c r="B1031" s="162"/>
      <c r="K1031" s="55"/>
      <c r="L1031" s="55"/>
      <c r="M1031" s="55"/>
      <c r="N1031" s="55"/>
      <c r="O1031" s="55"/>
      <c r="P1031" s="55"/>
      <c r="Q1031" s="55"/>
      <c r="R1031" s="55"/>
    </row>
    <row r="1032" s="160" customFormat="true" ht="24.95" hidden="false" customHeight="true" outlineLevel="0" collapsed="false">
      <c r="A1032" s="161"/>
      <c r="B1032" s="161"/>
      <c r="C1032" s="10"/>
      <c r="D1032" s="10"/>
      <c r="E1032" s="10"/>
      <c r="F1032" s="10"/>
      <c r="G1032" s="10"/>
      <c r="H1032" s="10"/>
      <c r="I1032" s="10"/>
      <c r="J1032" s="10"/>
      <c r="K1032" s="58"/>
      <c r="L1032" s="58"/>
      <c r="M1032" s="58"/>
      <c r="N1032" s="58"/>
      <c r="O1032" s="58"/>
      <c r="P1032" s="58"/>
      <c r="Q1032" s="58"/>
      <c r="R1032" s="58"/>
    </row>
    <row r="1033" s="10" customFormat="true" ht="24.95" hidden="false" customHeight="true" outlineLevel="0" collapsed="false">
      <c r="A1033" s="212"/>
      <c r="B1033" s="234"/>
    </row>
    <row r="1034" s="10" customFormat="true" ht="24.95" hidden="false" customHeight="true" outlineLevel="0" collapsed="false">
      <c r="A1034" s="161"/>
      <c r="B1034" s="161"/>
      <c r="K1034" s="55"/>
      <c r="L1034" s="55"/>
      <c r="M1034" s="55"/>
      <c r="N1034" s="55"/>
      <c r="O1034" s="55"/>
      <c r="P1034" s="55"/>
      <c r="Q1034" s="55"/>
      <c r="R1034" s="55"/>
    </row>
    <row r="1035" s="111" customFormat="true" ht="41.25" hidden="false" customHeight="true" outlineLevel="0" collapsed="false">
      <c r="A1035" s="161"/>
      <c r="B1035" s="162"/>
      <c r="C1035" s="10"/>
      <c r="D1035" s="10"/>
      <c r="E1035" s="10"/>
      <c r="F1035" s="10"/>
      <c r="G1035" s="10"/>
      <c r="H1035" s="10"/>
      <c r="I1035" s="10"/>
      <c r="J1035" s="10"/>
      <c r="K1035" s="10"/>
      <c r="L1035" s="10"/>
      <c r="M1035" s="10"/>
      <c r="N1035" s="10"/>
      <c r="O1035" s="10"/>
      <c r="P1035" s="10"/>
      <c r="Q1035" s="10"/>
      <c r="R1035" s="10"/>
    </row>
    <row r="1036" s="10" customFormat="true" ht="24.95" hidden="false" customHeight="true" outlineLevel="0" collapsed="false">
      <c r="A1036" s="161"/>
      <c r="B1036" s="162"/>
      <c r="K1036" s="111"/>
      <c r="L1036" s="111"/>
      <c r="M1036" s="111"/>
      <c r="N1036" s="111"/>
      <c r="O1036" s="111"/>
      <c r="P1036" s="111"/>
      <c r="Q1036" s="111"/>
      <c r="R1036" s="111"/>
    </row>
    <row r="1037" s="10" customFormat="true" ht="24.95" hidden="false" customHeight="true" outlineLevel="0" collapsed="false">
      <c r="A1037" s="161"/>
      <c r="B1037" s="161"/>
    </row>
    <row r="1038" s="10" customFormat="true" ht="24.95" hidden="false" customHeight="true" outlineLevel="0" collapsed="false">
      <c r="A1038" s="161"/>
      <c r="B1038" s="162"/>
      <c r="K1038" s="55"/>
      <c r="L1038" s="55"/>
      <c r="M1038" s="55"/>
      <c r="N1038" s="55"/>
      <c r="O1038" s="55"/>
      <c r="P1038" s="55"/>
      <c r="Q1038" s="55"/>
      <c r="R1038" s="55"/>
    </row>
    <row r="1039" s="10" customFormat="true" ht="24.95" hidden="false" customHeight="true" outlineLevel="0" collapsed="false">
      <c r="A1039" s="161"/>
      <c r="B1039" s="161"/>
    </row>
    <row r="1040" s="10" customFormat="true" ht="24.95" hidden="false" customHeight="true" outlineLevel="0" collapsed="false">
      <c r="A1040" s="185"/>
      <c r="B1040" s="185"/>
      <c r="K1040" s="55"/>
      <c r="L1040" s="55"/>
      <c r="M1040" s="55"/>
      <c r="N1040" s="55"/>
      <c r="O1040" s="55"/>
      <c r="P1040" s="55"/>
      <c r="Q1040" s="55"/>
      <c r="R1040" s="55"/>
    </row>
    <row r="1041" s="10" customFormat="true" ht="24.95" hidden="false" customHeight="true" outlineLevel="0" collapsed="false">
      <c r="A1041" s="161"/>
      <c r="B1041" s="161"/>
      <c r="K1041" s="55"/>
      <c r="L1041" s="55"/>
      <c r="M1041" s="55"/>
      <c r="N1041" s="55"/>
      <c r="O1041" s="55"/>
      <c r="P1041" s="55"/>
      <c r="Q1041" s="55"/>
      <c r="R1041" s="55"/>
    </row>
    <row r="1042" s="10" customFormat="true" ht="24.95" hidden="false" customHeight="true" outlineLevel="0" collapsed="false">
      <c r="A1042" s="161"/>
      <c r="B1042" s="162"/>
      <c r="K1042" s="55"/>
      <c r="L1042" s="55"/>
      <c r="M1042" s="55"/>
      <c r="N1042" s="55"/>
      <c r="O1042" s="55"/>
      <c r="P1042" s="55"/>
      <c r="Q1042" s="55"/>
      <c r="R1042" s="55"/>
    </row>
    <row r="1043" s="10" customFormat="true" ht="24.95" hidden="false" customHeight="true" outlineLevel="0" collapsed="false">
      <c r="A1043" s="161"/>
      <c r="B1043" s="161"/>
      <c r="K1043" s="55"/>
      <c r="L1043" s="55"/>
      <c r="M1043" s="55"/>
      <c r="N1043" s="55"/>
      <c r="O1043" s="55"/>
      <c r="P1043" s="55"/>
      <c r="Q1043" s="55"/>
      <c r="R1043" s="55"/>
    </row>
    <row r="1044" s="10" customFormat="true" ht="24.95" hidden="false" customHeight="true" outlineLevel="0" collapsed="false">
      <c r="A1044" s="161"/>
      <c r="B1044" s="162"/>
    </row>
    <row r="1045" s="10" customFormat="true" ht="24.95" hidden="false" customHeight="true" outlineLevel="0" collapsed="false">
      <c r="A1045" s="161"/>
      <c r="B1045" s="162"/>
      <c r="K1045" s="58"/>
      <c r="L1045" s="58"/>
      <c r="M1045" s="58"/>
      <c r="N1045" s="58"/>
      <c r="O1045" s="58"/>
      <c r="P1045" s="58"/>
      <c r="Q1045" s="58"/>
      <c r="R1045" s="58"/>
    </row>
    <row r="1046" s="237" customFormat="true" ht="24.95" hidden="false" customHeight="true" outlineLevel="0" collapsed="false">
      <c r="A1046" s="161"/>
      <c r="B1046" s="162"/>
      <c r="C1046" s="10"/>
      <c r="D1046" s="10"/>
      <c r="E1046" s="10"/>
      <c r="F1046" s="10"/>
      <c r="G1046" s="10"/>
      <c r="H1046" s="10"/>
      <c r="I1046" s="10"/>
      <c r="J1046" s="10"/>
      <c r="K1046" s="10"/>
      <c r="L1046" s="10"/>
      <c r="M1046" s="10"/>
      <c r="N1046" s="10"/>
      <c r="O1046" s="10"/>
      <c r="P1046" s="10"/>
      <c r="Q1046" s="10"/>
      <c r="R1046" s="10"/>
    </row>
    <row r="1047" s="10" customFormat="true" ht="24.95" hidden="false" customHeight="true" outlineLevel="0" collapsed="false">
      <c r="A1047" s="161"/>
      <c r="B1047" s="162"/>
      <c r="K1047" s="55"/>
      <c r="L1047" s="55"/>
      <c r="M1047" s="55"/>
      <c r="N1047" s="55"/>
      <c r="O1047" s="55"/>
      <c r="P1047" s="55"/>
      <c r="Q1047" s="55"/>
      <c r="R1047" s="55"/>
    </row>
    <row r="1048" s="10" customFormat="true" ht="24.95" hidden="false" customHeight="true" outlineLevel="0" collapsed="false">
      <c r="A1048" s="161"/>
      <c r="B1048" s="161"/>
      <c r="K1048" s="55"/>
      <c r="L1048" s="55"/>
      <c r="M1048" s="55"/>
      <c r="N1048" s="55"/>
      <c r="O1048" s="55"/>
      <c r="P1048" s="55"/>
      <c r="Q1048" s="55"/>
      <c r="R1048" s="55"/>
    </row>
    <row r="1049" s="10" customFormat="true" ht="24.95" hidden="false" customHeight="true" outlineLevel="0" collapsed="false">
      <c r="A1049" s="161"/>
      <c r="B1049" s="162"/>
      <c r="K1049" s="55"/>
      <c r="L1049" s="55"/>
      <c r="M1049" s="55"/>
      <c r="N1049" s="55"/>
      <c r="O1049" s="55"/>
      <c r="P1049" s="55"/>
      <c r="Q1049" s="55"/>
      <c r="R1049" s="55"/>
    </row>
    <row r="1050" s="10" customFormat="true" ht="24.95" hidden="false" customHeight="true" outlineLevel="0" collapsed="false">
      <c r="A1050" s="161"/>
      <c r="B1050" s="161"/>
    </row>
    <row r="1051" s="10" customFormat="true" ht="24.95" hidden="false" customHeight="true" outlineLevel="0" collapsed="false">
      <c r="A1051" s="161"/>
      <c r="B1051" s="162"/>
      <c r="K1051" s="55"/>
      <c r="L1051" s="55"/>
      <c r="M1051" s="55"/>
      <c r="N1051" s="55"/>
      <c r="O1051" s="55"/>
      <c r="P1051" s="55"/>
      <c r="Q1051" s="55"/>
      <c r="R1051" s="55"/>
    </row>
    <row r="1052" s="10" customFormat="true" ht="24.95" hidden="false" customHeight="true" outlineLevel="0" collapsed="false">
      <c r="A1052" s="161"/>
      <c r="B1052" s="162"/>
      <c r="K1052" s="55"/>
      <c r="L1052" s="55"/>
      <c r="M1052" s="55"/>
      <c r="N1052" s="55"/>
      <c r="O1052" s="55"/>
      <c r="P1052" s="55"/>
      <c r="Q1052" s="55"/>
      <c r="R1052" s="55"/>
    </row>
    <row r="1053" s="10" customFormat="true" ht="24.95" hidden="false" customHeight="true" outlineLevel="0" collapsed="false">
      <c r="A1053" s="161"/>
      <c r="B1053" s="162"/>
      <c r="K1053" s="55"/>
      <c r="L1053" s="55"/>
      <c r="M1053" s="55"/>
      <c r="N1053" s="55"/>
      <c r="O1053" s="55"/>
      <c r="P1053" s="55"/>
      <c r="Q1053" s="55"/>
      <c r="R1053" s="55"/>
    </row>
    <row r="1054" s="10" customFormat="true" ht="24.95" hidden="false" customHeight="true" outlineLevel="0" collapsed="false">
      <c r="A1054" s="161"/>
      <c r="B1054" s="161"/>
    </row>
    <row r="1055" s="10" customFormat="true" ht="24.95" hidden="false" customHeight="true" outlineLevel="0" collapsed="false">
      <c r="A1055" s="161"/>
      <c r="B1055" s="162"/>
      <c r="K1055" s="55"/>
      <c r="L1055" s="55"/>
      <c r="M1055" s="55"/>
      <c r="N1055" s="55"/>
      <c r="O1055" s="55"/>
      <c r="P1055" s="55"/>
      <c r="Q1055" s="55"/>
      <c r="R1055" s="55"/>
    </row>
    <row r="1056" s="10" customFormat="true" ht="24.95" hidden="false" customHeight="true" outlineLevel="0" collapsed="false">
      <c r="A1056" s="161"/>
      <c r="B1056" s="162"/>
      <c r="K1056" s="55"/>
      <c r="L1056" s="55"/>
      <c r="M1056" s="55"/>
      <c r="N1056" s="55"/>
      <c r="O1056" s="55"/>
      <c r="P1056" s="55"/>
      <c r="Q1056" s="55"/>
      <c r="R1056" s="55"/>
    </row>
    <row r="1057" s="10" customFormat="true" ht="24.95" hidden="false" customHeight="true" outlineLevel="0" collapsed="false">
      <c r="A1057" s="161"/>
      <c r="B1057" s="162"/>
      <c r="K1057" s="55"/>
      <c r="L1057" s="55"/>
      <c r="M1057" s="55"/>
      <c r="N1057" s="55"/>
      <c r="O1057" s="55"/>
      <c r="P1057" s="55"/>
      <c r="Q1057" s="55"/>
      <c r="R1057" s="55"/>
    </row>
    <row r="1058" s="10" customFormat="true" ht="24.95" hidden="false" customHeight="true" outlineLevel="0" collapsed="false">
      <c r="A1058" s="161"/>
      <c r="B1058" s="161"/>
    </row>
    <row r="1059" s="10" customFormat="true" ht="24.95" hidden="false" customHeight="true" outlineLevel="0" collapsed="false">
      <c r="A1059" s="161"/>
      <c r="B1059" s="162"/>
    </row>
    <row r="1060" s="10" customFormat="true" ht="24.95" hidden="false" customHeight="true" outlineLevel="0" collapsed="false">
      <c r="A1060" s="161"/>
      <c r="B1060" s="162"/>
    </row>
    <row r="1061" s="10" customFormat="true" ht="24.95" hidden="false" customHeight="true" outlineLevel="0" collapsed="false">
      <c r="A1061" s="161"/>
      <c r="B1061" s="162"/>
      <c r="K1061" s="55"/>
      <c r="L1061" s="55"/>
      <c r="M1061" s="55"/>
      <c r="N1061" s="55"/>
      <c r="O1061" s="55"/>
      <c r="P1061" s="55"/>
      <c r="Q1061" s="55"/>
      <c r="R1061" s="55"/>
    </row>
    <row r="1062" s="10" customFormat="true" ht="24.95" hidden="false" customHeight="true" outlineLevel="0" collapsed="false">
      <c r="A1062" s="161"/>
      <c r="B1062" s="161"/>
      <c r="K1062" s="55"/>
      <c r="L1062" s="55"/>
      <c r="M1062" s="55"/>
      <c r="N1062" s="55"/>
      <c r="O1062" s="55"/>
      <c r="P1062" s="55"/>
      <c r="Q1062" s="55"/>
      <c r="R1062" s="55"/>
    </row>
    <row r="1063" s="10" customFormat="true" ht="24.95" hidden="false" customHeight="true" outlineLevel="0" collapsed="false">
      <c r="A1063" s="161"/>
      <c r="B1063" s="161"/>
      <c r="K1063" s="55"/>
      <c r="L1063" s="55"/>
      <c r="M1063" s="55"/>
      <c r="N1063" s="55"/>
      <c r="O1063" s="55"/>
      <c r="P1063" s="55"/>
      <c r="Q1063" s="55"/>
      <c r="R1063" s="55"/>
    </row>
    <row r="1064" s="10" customFormat="true" ht="24.95" hidden="false" customHeight="true" outlineLevel="0" collapsed="false">
      <c r="A1064" s="161"/>
      <c r="B1064" s="161"/>
    </row>
    <row r="1065" s="10" customFormat="true" ht="24.95" hidden="false" customHeight="true" outlineLevel="0" collapsed="false">
      <c r="A1065" s="161"/>
      <c r="B1065" s="162"/>
    </row>
    <row r="1066" s="10" customFormat="true" ht="24.95" hidden="false" customHeight="true" outlineLevel="0" collapsed="false">
      <c r="A1066" s="161"/>
      <c r="B1066" s="162"/>
      <c r="K1066" s="55"/>
      <c r="L1066" s="55"/>
      <c r="M1066" s="55"/>
      <c r="N1066" s="55"/>
      <c r="O1066" s="55"/>
      <c r="P1066" s="55"/>
      <c r="Q1066" s="55"/>
      <c r="R1066" s="55"/>
    </row>
    <row r="1067" s="10" customFormat="true" ht="24.95" hidden="false" customHeight="true" outlineLevel="0" collapsed="false">
      <c r="A1067" s="161"/>
      <c r="B1067" s="162"/>
      <c r="K1067" s="55"/>
      <c r="L1067" s="55"/>
      <c r="M1067" s="55"/>
      <c r="N1067" s="55"/>
      <c r="O1067" s="55"/>
      <c r="P1067" s="55"/>
      <c r="Q1067" s="55"/>
      <c r="R1067" s="55"/>
    </row>
    <row r="1068" s="10" customFormat="true" ht="24.95" hidden="false" customHeight="true" outlineLevel="0" collapsed="false">
      <c r="A1068" s="161"/>
      <c r="B1068" s="161"/>
      <c r="K1068" s="55"/>
      <c r="L1068" s="55"/>
      <c r="M1068" s="55"/>
      <c r="N1068" s="55"/>
      <c r="O1068" s="55"/>
      <c r="P1068" s="55"/>
      <c r="Q1068" s="55"/>
      <c r="R1068" s="55"/>
    </row>
    <row r="1069" s="10" customFormat="true" ht="24.95" hidden="false" customHeight="true" outlineLevel="0" collapsed="false">
      <c r="A1069" s="161"/>
      <c r="B1069" s="161"/>
      <c r="K1069" s="55"/>
      <c r="L1069" s="55"/>
      <c r="M1069" s="55"/>
      <c r="N1069" s="55"/>
      <c r="O1069" s="55"/>
      <c r="P1069" s="55"/>
      <c r="Q1069" s="55"/>
      <c r="R1069" s="55"/>
    </row>
    <row r="1070" s="10" customFormat="true" ht="24.95" hidden="false" customHeight="true" outlineLevel="0" collapsed="false">
      <c r="A1070" s="161"/>
      <c r="B1070" s="162"/>
    </row>
    <row r="1071" s="10" customFormat="true" ht="24.95" hidden="false" customHeight="true" outlineLevel="0" collapsed="false">
      <c r="A1071" s="161"/>
      <c r="B1071" s="162"/>
      <c r="I1071" s="111"/>
      <c r="J1071" s="111"/>
      <c r="K1071" s="73"/>
      <c r="L1071" s="73"/>
      <c r="M1071" s="73"/>
      <c r="N1071" s="73"/>
      <c r="O1071" s="73"/>
      <c r="P1071" s="73"/>
      <c r="Q1071" s="73"/>
      <c r="R1071" s="73"/>
    </row>
    <row r="1072" s="10" customFormat="true" ht="24.95" hidden="false" customHeight="true" outlineLevel="0" collapsed="false">
      <c r="A1072" s="161"/>
      <c r="B1072" s="162"/>
      <c r="I1072" s="111"/>
      <c r="J1072" s="111"/>
    </row>
    <row r="1073" s="10" customFormat="true" ht="24.95" hidden="false" customHeight="true" outlineLevel="0" collapsed="false">
      <c r="A1073" s="161"/>
      <c r="B1073" s="162"/>
      <c r="K1073" s="55"/>
      <c r="L1073" s="55"/>
      <c r="M1073" s="55"/>
      <c r="N1073" s="55"/>
      <c r="O1073" s="55"/>
      <c r="P1073" s="55"/>
      <c r="Q1073" s="55"/>
      <c r="R1073" s="55"/>
    </row>
    <row r="1074" s="10" customFormat="true" ht="24.95" hidden="false" customHeight="true" outlineLevel="0" collapsed="false">
      <c r="A1074" s="152"/>
      <c r="B1074" s="152"/>
      <c r="K1074" s="55"/>
      <c r="L1074" s="55"/>
      <c r="M1074" s="55"/>
      <c r="N1074" s="55"/>
      <c r="O1074" s="55"/>
      <c r="P1074" s="55"/>
      <c r="Q1074" s="55"/>
      <c r="R1074" s="55"/>
    </row>
    <row r="1075" s="10" customFormat="true" ht="24.95" hidden="false" customHeight="true" outlineLevel="0" collapsed="false">
      <c r="A1075" s="158"/>
      <c r="B1075" s="159"/>
      <c r="C1075" s="111"/>
      <c r="D1075" s="111"/>
      <c r="E1075" s="111"/>
      <c r="F1075" s="111"/>
      <c r="G1075" s="111"/>
      <c r="H1075" s="111"/>
    </row>
    <row r="1076" s="10" customFormat="true" ht="24.95" hidden="false" customHeight="true" outlineLevel="0" collapsed="false">
      <c r="A1076" s="158"/>
      <c r="B1076" s="158"/>
      <c r="C1076" s="111"/>
      <c r="D1076" s="111"/>
      <c r="E1076" s="111"/>
      <c r="F1076" s="111"/>
      <c r="G1076" s="111"/>
      <c r="H1076" s="111"/>
    </row>
    <row r="1077" s="10" customFormat="true" ht="24.95" hidden="false" customHeight="true" outlineLevel="0" collapsed="false">
      <c r="A1077" s="152"/>
      <c r="B1077" s="153"/>
    </row>
    <row r="1078" s="10" customFormat="true" ht="24.95" hidden="false" customHeight="true" outlineLevel="0" collapsed="false">
      <c r="A1078" s="152"/>
      <c r="B1078" s="153"/>
    </row>
    <row r="1079" s="10" customFormat="true" ht="24.95" hidden="false" customHeight="true" outlineLevel="0" collapsed="false">
      <c r="A1079" s="152"/>
      <c r="B1079" s="152"/>
    </row>
    <row r="1080" s="10" customFormat="true" ht="24.95" hidden="false" customHeight="true" outlineLevel="0" collapsed="false">
      <c r="A1080" s="152"/>
      <c r="B1080" s="152"/>
    </row>
    <row r="1081" s="10" customFormat="true" ht="24.95" hidden="false" customHeight="true" outlineLevel="0" collapsed="false">
      <c r="A1081" s="152"/>
      <c r="B1081" s="152"/>
      <c r="K1081" s="55"/>
      <c r="L1081" s="55"/>
      <c r="M1081" s="55"/>
      <c r="N1081" s="55"/>
      <c r="O1081" s="55"/>
      <c r="P1081" s="55"/>
      <c r="Q1081" s="55"/>
      <c r="R1081" s="55"/>
    </row>
    <row r="1082" s="10" customFormat="true" ht="24.95" hidden="false" customHeight="true" outlineLevel="0" collapsed="false">
      <c r="A1082" s="152"/>
      <c r="B1082" s="152"/>
      <c r="K1082" s="55"/>
      <c r="L1082" s="55"/>
      <c r="M1082" s="55"/>
      <c r="N1082" s="55"/>
      <c r="O1082" s="55"/>
      <c r="P1082" s="55"/>
      <c r="Q1082" s="55"/>
      <c r="R1082" s="55"/>
    </row>
    <row r="1083" s="10" customFormat="true" ht="24.95" hidden="false" customHeight="true" outlineLevel="0" collapsed="false">
      <c r="A1083" s="152"/>
      <c r="B1083" s="152"/>
      <c r="K1083" s="55"/>
      <c r="L1083" s="55"/>
      <c r="M1083" s="55"/>
      <c r="N1083" s="55"/>
      <c r="O1083" s="55"/>
      <c r="P1083" s="55"/>
      <c r="Q1083" s="55"/>
      <c r="R1083" s="55"/>
    </row>
    <row r="1084" s="10" customFormat="true" ht="24.95" hidden="false" customHeight="true" outlineLevel="0" collapsed="false">
      <c r="A1084" s="152"/>
      <c r="B1084" s="152"/>
      <c r="K1084" s="55"/>
      <c r="L1084" s="55"/>
      <c r="M1084" s="55"/>
      <c r="N1084" s="55"/>
      <c r="O1084" s="55"/>
      <c r="P1084" s="55"/>
      <c r="Q1084" s="55"/>
      <c r="R1084" s="55"/>
    </row>
    <row r="1085" s="10" customFormat="true" ht="24.95" hidden="false" customHeight="true" outlineLevel="0" collapsed="false">
      <c r="A1085" s="152"/>
      <c r="B1085" s="153"/>
      <c r="K1085" s="55"/>
      <c r="L1085" s="55"/>
      <c r="M1085" s="55"/>
      <c r="N1085" s="55"/>
      <c r="O1085" s="55"/>
      <c r="P1085" s="55"/>
      <c r="Q1085" s="55"/>
      <c r="R1085" s="55"/>
    </row>
    <row r="1086" s="10" customFormat="true" ht="24.95" hidden="false" customHeight="true" outlineLevel="0" collapsed="false">
      <c r="A1086" s="152"/>
      <c r="B1086" s="153"/>
    </row>
    <row r="1087" s="10" customFormat="true" ht="24.95" hidden="false" customHeight="true" outlineLevel="0" collapsed="false">
      <c r="A1087" s="152"/>
      <c r="B1087" s="153"/>
      <c r="K1087" s="55"/>
      <c r="L1087" s="55"/>
      <c r="M1087" s="55"/>
      <c r="N1087" s="55"/>
      <c r="O1087" s="55"/>
      <c r="P1087" s="55"/>
      <c r="Q1087" s="55"/>
      <c r="R1087" s="55"/>
    </row>
    <row r="1088" s="10" customFormat="true" ht="24.95" hidden="false" customHeight="true" outlineLevel="0" collapsed="false">
      <c r="A1088" s="152"/>
      <c r="B1088" s="153"/>
    </row>
    <row r="1089" s="10" customFormat="true" ht="24.95" hidden="false" customHeight="true" outlineLevel="0" collapsed="false">
      <c r="A1089" s="152"/>
      <c r="B1089" s="153"/>
      <c r="K1089" s="55"/>
      <c r="L1089" s="55"/>
      <c r="M1089" s="55"/>
      <c r="N1089" s="55"/>
      <c r="O1089" s="55"/>
      <c r="P1089" s="55"/>
      <c r="Q1089" s="55"/>
      <c r="R1089" s="55"/>
    </row>
    <row r="1090" s="10" customFormat="true" ht="24.95" hidden="false" customHeight="true" outlineLevel="0" collapsed="false">
      <c r="A1090" s="152"/>
      <c r="B1090" s="152"/>
    </row>
    <row r="1091" s="10" customFormat="true" ht="24.95" hidden="false" customHeight="true" outlineLevel="0" collapsed="false">
      <c r="A1091" s="152"/>
      <c r="B1091" s="153"/>
      <c r="K1091" s="165" t="e">
        <f aca="false">#REF!</f>
        <v>#REF!</v>
      </c>
      <c r="L1091" s="55"/>
      <c r="M1091" s="55"/>
      <c r="N1091" s="55"/>
      <c r="O1091" s="55"/>
      <c r="P1091" s="55"/>
      <c r="Q1091" s="55"/>
      <c r="R1091" s="55"/>
    </row>
    <row r="1092" s="10" customFormat="true" ht="24.95" hidden="false" customHeight="true" outlineLevel="0" collapsed="false">
      <c r="A1092" s="152"/>
      <c r="B1092" s="152"/>
      <c r="K1092" s="55"/>
      <c r="L1092" s="55"/>
      <c r="M1092" s="55"/>
      <c r="N1092" s="55"/>
      <c r="O1092" s="55"/>
      <c r="P1092" s="55"/>
      <c r="Q1092" s="55"/>
      <c r="R1092" s="55"/>
    </row>
    <row r="1093" s="10" customFormat="true" ht="24.95" hidden="false" customHeight="true" outlineLevel="0" collapsed="false">
      <c r="A1093" s="152"/>
      <c r="B1093" s="153"/>
      <c r="K1093" s="55"/>
      <c r="L1093" s="55"/>
      <c r="M1093" s="55"/>
      <c r="N1093" s="55"/>
      <c r="O1093" s="55"/>
      <c r="P1093" s="55"/>
      <c r="Q1093" s="55"/>
      <c r="R1093" s="55"/>
    </row>
    <row r="1094" s="10" customFormat="true" ht="24.95" hidden="false" customHeight="true" outlineLevel="0" collapsed="false">
      <c r="A1094" s="152"/>
      <c r="B1094" s="152"/>
      <c r="K1094" s="55"/>
      <c r="L1094" s="55"/>
      <c r="M1094" s="55"/>
      <c r="N1094" s="55"/>
      <c r="O1094" s="55"/>
      <c r="P1094" s="55"/>
      <c r="Q1094" s="55"/>
      <c r="R1094" s="55"/>
    </row>
    <row r="1095" s="10" customFormat="true" ht="24.95" hidden="false" customHeight="true" outlineLevel="0" collapsed="false">
      <c r="A1095" s="152"/>
      <c r="B1095" s="153"/>
    </row>
    <row r="1096" s="10" customFormat="true" ht="24.95" hidden="false" customHeight="true" outlineLevel="0" collapsed="false">
      <c r="A1096" s="152"/>
      <c r="B1096" s="153"/>
      <c r="K1096" s="55"/>
      <c r="L1096" s="55"/>
      <c r="M1096" s="55"/>
      <c r="N1096" s="55"/>
      <c r="O1096" s="55"/>
      <c r="P1096" s="55"/>
      <c r="Q1096" s="55"/>
      <c r="R1096" s="55"/>
    </row>
    <row r="1097" s="10" customFormat="true" ht="24.95" hidden="false" customHeight="true" outlineLevel="0" collapsed="false">
      <c r="A1097" s="152"/>
      <c r="B1097" s="153"/>
      <c r="K1097" s="55"/>
      <c r="L1097" s="55"/>
      <c r="M1097" s="55"/>
      <c r="N1097" s="55"/>
      <c r="O1097" s="55"/>
      <c r="P1097" s="55"/>
      <c r="Q1097" s="55"/>
      <c r="R1097" s="55"/>
    </row>
    <row r="1098" s="10" customFormat="true" ht="24.95" hidden="false" customHeight="true" outlineLevel="0" collapsed="false">
      <c r="A1098" s="152"/>
      <c r="B1098" s="153"/>
      <c r="K1098" s="58"/>
      <c r="L1098" s="58"/>
      <c r="M1098" s="58"/>
      <c r="N1098" s="58"/>
      <c r="O1098" s="58"/>
      <c r="P1098" s="58"/>
      <c r="Q1098" s="58"/>
      <c r="R1098" s="58"/>
    </row>
    <row r="1099" s="10" customFormat="true" ht="24.95" hidden="false" customHeight="true" outlineLevel="0" collapsed="false">
      <c r="A1099" s="152"/>
      <c r="B1099" s="152"/>
    </row>
    <row r="1100" s="10" customFormat="true" ht="24.95" hidden="false" customHeight="true" outlineLevel="0" collapsed="false">
      <c r="A1100" s="152"/>
      <c r="B1100" s="153"/>
    </row>
    <row r="1101" s="10" customFormat="true" ht="24.95" hidden="false" customHeight="true" outlineLevel="0" collapsed="false">
      <c r="A1101" s="152"/>
      <c r="B1101" s="153"/>
      <c r="K1101" s="55"/>
      <c r="L1101" s="55"/>
      <c r="M1101" s="55"/>
      <c r="N1101" s="55"/>
      <c r="O1101" s="55"/>
      <c r="P1101" s="55"/>
      <c r="Q1101" s="55"/>
      <c r="R1101" s="55"/>
    </row>
    <row r="1102" s="10" customFormat="true" ht="24.95" hidden="false" customHeight="true" outlineLevel="0" collapsed="false">
      <c r="A1102" s="161"/>
      <c r="B1102" s="162"/>
    </row>
    <row r="1103" s="10" customFormat="true" ht="24.95" hidden="false" customHeight="true" outlineLevel="0" collapsed="false">
      <c r="A1103" s="152"/>
      <c r="B1103" s="152"/>
      <c r="K1103" s="55"/>
      <c r="L1103" s="55"/>
      <c r="M1103" s="55"/>
      <c r="N1103" s="55"/>
      <c r="O1103" s="55"/>
      <c r="P1103" s="55"/>
      <c r="Q1103" s="55"/>
      <c r="R1103" s="55"/>
    </row>
    <row r="1104" s="10" customFormat="true" ht="24.95" hidden="false" customHeight="true" outlineLevel="0" collapsed="false">
      <c r="A1104" s="187"/>
      <c r="B1104" s="187"/>
    </row>
    <row r="1105" s="10" customFormat="true" ht="24.95" hidden="false" customHeight="true" outlineLevel="0" collapsed="false">
      <c r="A1105" s="170"/>
      <c r="B1105" s="171"/>
      <c r="K1105" s="55"/>
      <c r="L1105" s="55"/>
      <c r="M1105" s="55"/>
      <c r="N1105" s="55"/>
      <c r="O1105" s="55"/>
      <c r="P1105" s="55"/>
      <c r="Q1105" s="55"/>
      <c r="R1105" s="55"/>
    </row>
    <row r="1106" s="10" customFormat="true" ht="24.95" hidden="false" customHeight="true" outlineLevel="0" collapsed="false">
      <c r="A1106" s="212"/>
      <c r="B1106" s="212"/>
    </row>
    <row r="1107" s="10" customFormat="true" ht="24.95" hidden="false" customHeight="true" outlineLevel="0" collapsed="false">
      <c r="A1107" s="161"/>
      <c r="B1107" s="162"/>
      <c r="K1107" s="55"/>
      <c r="L1107" s="55"/>
      <c r="M1107" s="55"/>
      <c r="N1107" s="55"/>
      <c r="O1107" s="55"/>
      <c r="P1107" s="55"/>
      <c r="Q1107" s="55"/>
      <c r="R1107" s="55"/>
    </row>
    <row r="1108" s="10" customFormat="true" ht="24.95" hidden="false" customHeight="true" outlineLevel="0" collapsed="false">
      <c r="A1108" s="161"/>
      <c r="B1108" s="161"/>
      <c r="K1108" s="55"/>
      <c r="L1108" s="55"/>
      <c r="M1108" s="55"/>
      <c r="N1108" s="55"/>
      <c r="O1108" s="55"/>
      <c r="P1108" s="55"/>
      <c r="Q1108" s="55"/>
      <c r="R1108" s="55"/>
    </row>
    <row r="1109" s="10" customFormat="true" ht="24.95" hidden="false" customHeight="true" outlineLevel="0" collapsed="false">
      <c r="A1109" s="161"/>
      <c r="B1109" s="162"/>
    </row>
    <row r="1110" s="10" customFormat="true" ht="24.95" hidden="false" customHeight="true" outlineLevel="0" collapsed="false">
      <c r="A1110" s="161"/>
      <c r="B1110" s="161"/>
      <c r="K1110" s="55"/>
      <c r="L1110" s="55"/>
      <c r="M1110" s="55"/>
      <c r="N1110" s="55"/>
      <c r="O1110" s="55"/>
      <c r="P1110" s="55"/>
      <c r="Q1110" s="55"/>
      <c r="R1110" s="55"/>
    </row>
    <row r="1111" s="10" customFormat="true" ht="24.95" hidden="false" customHeight="true" outlineLevel="0" collapsed="false">
      <c r="A1111" s="161"/>
      <c r="B1111" s="162"/>
    </row>
    <row r="1112" s="10" customFormat="true" ht="24.95" hidden="false" customHeight="true" outlineLevel="0" collapsed="false">
      <c r="A1112" s="161"/>
      <c r="B1112" s="162"/>
      <c r="K1112" s="55"/>
      <c r="L1112" s="55"/>
      <c r="M1112" s="55"/>
      <c r="N1112" s="55"/>
      <c r="O1112" s="55"/>
      <c r="P1112" s="55"/>
      <c r="Q1112" s="55"/>
      <c r="R1112" s="55"/>
    </row>
    <row r="1113" s="10" customFormat="true" ht="24.95" hidden="false" customHeight="true" outlineLevel="0" collapsed="false">
      <c r="A1113" s="161"/>
      <c r="B1113" s="161"/>
    </row>
    <row r="1114" s="10" customFormat="true" ht="24.95" hidden="false" customHeight="true" outlineLevel="0" collapsed="false">
      <c r="A1114" s="161"/>
      <c r="B1114" s="162"/>
      <c r="K1114" s="55"/>
      <c r="L1114" s="55"/>
      <c r="M1114" s="55"/>
      <c r="N1114" s="55"/>
      <c r="O1114" s="55"/>
      <c r="P1114" s="55"/>
      <c r="Q1114" s="55"/>
      <c r="R1114" s="55"/>
    </row>
    <row r="1115" s="10" customFormat="true" ht="30" hidden="false" customHeight="true" outlineLevel="0" collapsed="false">
      <c r="A1115" s="161"/>
      <c r="B1115" s="161"/>
      <c r="K1115" s="55"/>
      <c r="L1115" s="55"/>
      <c r="M1115" s="55"/>
      <c r="N1115" s="55"/>
      <c r="O1115" s="55"/>
      <c r="P1115" s="55"/>
      <c r="Q1115" s="55"/>
      <c r="R1115" s="55"/>
    </row>
    <row r="1116" s="10" customFormat="true" ht="24.95" hidden="false" customHeight="true" outlineLevel="0" collapsed="false">
      <c r="A1116" s="161"/>
      <c r="B1116" s="162"/>
    </row>
    <row r="1117" s="10" customFormat="true" ht="24.95" hidden="false" customHeight="true" outlineLevel="0" collapsed="false">
      <c r="A1117" s="161"/>
      <c r="B1117" s="161"/>
    </row>
    <row r="1118" s="10" customFormat="true" ht="24.95" hidden="false" customHeight="true" outlineLevel="0" collapsed="false">
      <c r="A1118" s="161"/>
      <c r="B1118" s="162"/>
    </row>
    <row r="1119" s="10" customFormat="true" ht="24.95" hidden="false" customHeight="true" outlineLevel="0" collapsed="false">
      <c r="A1119" s="161"/>
      <c r="B1119" s="162"/>
      <c r="K1119" s="55"/>
      <c r="L1119" s="55"/>
      <c r="M1119" s="55"/>
      <c r="N1119" s="55"/>
      <c r="O1119" s="55"/>
      <c r="P1119" s="55"/>
      <c r="Q1119" s="55"/>
      <c r="R1119" s="55"/>
    </row>
    <row r="1120" s="10" customFormat="true" ht="24.95" hidden="false" customHeight="true" outlineLevel="0" collapsed="false">
      <c r="A1120" s="161"/>
      <c r="B1120" s="161"/>
      <c r="K1120" s="55"/>
      <c r="L1120" s="55"/>
      <c r="M1120" s="55"/>
      <c r="N1120" s="55"/>
      <c r="O1120" s="55"/>
      <c r="P1120" s="55"/>
      <c r="Q1120" s="55"/>
      <c r="R1120" s="55"/>
    </row>
    <row r="1121" s="10" customFormat="true" ht="24.95" hidden="false" customHeight="true" outlineLevel="0" collapsed="false">
      <c r="A1121" s="212"/>
      <c r="B1121" s="212"/>
      <c r="K1121" s="55"/>
      <c r="L1121" s="55"/>
      <c r="M1121" s="55"/>
      <c r="N1121" s="55"/>
      <c r="O1121" s="55"/>
      <c r="P1121" s="55"/>
      <c r="Q1121" s="55"/>
      <c r="R1121" s="55"/>
    </row>
    <row r="1122" s="10" customFormat="true" ht="24.95" hidden="false" customHeight="true" outlineLevel="0" collapsed="false">
      <c r="A1122" s="161"/>
      <c r="B1122" s="161"/>
      <c r="K1122" s="55"/>
      <c r="L1122" s="55"/>
      <c r="M1122" s="55"/>
      <c r="N1122" s="55"/>
      <c r="O1122" s="55"/>
      <c r="P1122" s="55"/>
      <c r="Q1122" s="55"/>
      <c r="R1122" s="55"/>
    </row>
    <row r="1123" s="10" customFormat="true" ht="24.95" hidden="false" customHeight="true" outlineLevel="0" collapsed="false">
      <c r="A1123" s="161"/>
      <c r="B1123" s="162"/>
    </row>
    <row r="1124" s="10" customFormat="true" ht="24.95" hidden="false" customHeight="true" outlineLevel="0" collapsed="false">
      <c r="A1124" s="161"/>
      <c r="B1124" s="162"/>
    </row>
    <row r="1125" s="10" customFormat="true" ht="30" hidden="false" customHeight="true" outlineLevel="0" collapsed="false">
      <c r="A1125" s="161"/>
      <c r="B1125" s="162"/>
      <c r="K1125" s="55"/>
      <c r="L1125" s="55"/>
      <c r="M1125" s="55"/>
      <c r="N1125" s="55"/>
      <c r="O1125" s="55"/>
      <c r="P1125" s="55"/>
      <c r="Q1125" s="55"/>
      <c r="R1125" s="55"/>
    </row>
    <row r="1126" s="10" customFormat="true" ht="30" hidden="false" customHeight="true" outlineLevel="0" collapsed="false">
      <c r="A1126" s="161"/>
      <c r="B1126" s="162"/>
    </row>
    <row r="1127" s="10" customFormat="true" ht="30" hidden="false" customHeight="true" outlineLevel="0" collapsed="false">
      <c r="A1127" s="161"/>
      <c r="B1127" s="161"/>
    </row>
    <row r="1128" s="10" customFormat="true" ht="30" hidden="false" customHeight="true" outlineLevel="0" collapsed="false">
      <c r="A1128" s="161"/>
      <c r="B1128" s="161"/>
    </row>
    <row r="1129" s="10" customFormat="true" ht="30" hidden="false" customHeight="true" outlineLevel="0" collapsed="false">
      <c r="A1129" s="161"/>
      <c r="B1129" s="162"/>
      <c r="K1129" s="55"/>
      <c r="L1129" s="55"/>
      <c r="M1129" s="55"/>
      <c r="N1129" s="55"/>
      <c r="O1129" s="55"/>
      <c r="P1129" s="55"/>
      <c r="Q1129" s="55"/>
      <c r="R1129" s="55"/>
    </row>
    <row r="1130" s="10" customFormat="true" ht="30" hidden="false" customHeight="true" outlineLevel="0" collapsed="false">
      <c r="A1130" s="161"/>
      <c r="B1130" s="161"/>
      <c r="K1130" s="55"/>
      <c r="L1130" s="55"/>
      <c r="M1130" s="55"/>
      <c r="N1130" s="55"/>
      <c r="O1130" s="55"/>
      <c r="P1130" s="55"/>
      <c r="Q1130" s="55"/>
      <c r="R1130" s="55"/>
    </row>
    <row r="1131" s="10" customFormat="true" ht="30" hidden="false" customHeight="true" outlineLevel="0" collapsed="false">
      <c r="A1131" s="161"/>
      <c r="B1131" s="161"/>
    </row>
    <row r="1132" s="10" customFormat="true" ht="30" hidden="false" customHeight="true" outlineLevel="0" collapsed="false">
      <c r="A1132" s="161"/>
      <c r="B1132" s="161"/>
      <c r="K1132" s="55"/>
      <c r="L1132" s="55"/>
      <c r="M1132" s="55"/>
      <c r="N1132" s="55"/>
      <c r="O1132" s="55"/>
      <c r="P1132" s="55"/>
      <c r="Q1132" s="55"/>
      <c r="R1132" s="55"/>
    </row>
    <row r="1133" s="10" customFormat="true" ht="30" hidden="false" customHeight="true" outlineLevel="0" collapsed="false">
      <c r="A1133" s="161"/>
      <c r="B1133" s="162"/>
      <c r="K1133" s="55"/>
      <c r="L1133" s="55"/>
      <c r="M1133" s="55"/>
      <c r="N1133" s="55"/>
      <c r="O1133" s="55"/>
      <c r="P1133" s="55"/>
      <c r="Q1133" s="55"/>
      <c r="R1133" s="55"/>
    </row>
    <row r="1134" s="10" customFormat="true" ht="30" hidden="false" customHeight="true" outlineLevel="0" collapsed="false">
      <c r="A1134" s="161"/>
      <c r="B1134" s="162"/>
    </row>
    <row r="1135" s="10" customFormat="true" ht="30" hidden="false" customHeight="true" outlineLevel="0" collapsed="false">
      <c r="A1135" s="161"/>
      <c r="B1135" s="161"/>
      <c r="K1135" s="55"/>
      <c r="L1135" s="55"/>
      <c r="M1135" s="55"/>
      <c r="N1135" s="55"/>
      <c r="O1135" s="55"/>
      <c r="P1135" s="55"/>
      <c r="Q1135" s="55"/>
      <c r="R1135" s="55"/>
    </row>
    <row r="1136" s="10" customFormat="true" ht="30" hidden="false" customHeight="true" outlineLevel="0" collapsed="false">
      <c r="A1136" s="161"/>
      <c r="B1136" s="162"/>
    </row>
    <row r="1137" s="10" customFormat="true" ht="46.5" hidden="false" customHeight="true" outlineLevel="0" collapsed="false">
      <c r="A1137" s="161"/>
      <c r="B1137" s="162"/>
      <c r="K1137" s="55"/>
      <c r="L1137" s="55"/>
      <c r="M1137" s="55"/>
      <c r="N1137" s="55"/>
      <c r="O1137" s="55"/>
      <c r="P1137" s="55"/>
      <c r="Q1137" s="55"/>
      <c r="R1137" s="55"/>
    </row>
    <row r="1138" s="10" customFormat="true" ht="30" hidden="false" customHeight="true" outlineLevel="0" collapsed="false">
      <c r="A1138" s="161"/>
      <c r="B1138" s="161"/>
      <c r="K1138" s="55"/>
      <c r="L1138" s="55"/>
      <c r="M1138" s="55"/>
      <c r="N1138" s="55"/>
      <c r="O1138" s="55"/>
      <c r="P1138" s="55"/>
      <c r="Q1138" s="55"/>
      <c r="R1138" s="55"/>
    </row>
    <row r="1139" s="10" customFormat="true" ht="30" hidden="false" customHeight="true" outlineLevel="0" collapsed="false">
      <c r="A1139" s="161"/>
      <c r="B1139" s="162"/>
      <c r="K1139" s="55"/>
      <c r="L1139" s="55"/>
      <c r="M1139" s="55"/>
      <c r="N1139" s="55"/>
      <c r="O1139" s="55"/>
      <c r="P1139" s="55"/>
      <c r="Q1139" s="55"/>
      <c r="R1139" s="55"/>
    </row>
    <row r="1140" s="10" customFormat="true" ht="30" hidden="false" customHeight="true" outlineLevel="0" collapsed="false">
      <c r="A1140" s="161"/>
      <c r="B1140" s="161"/>
      <c r="K1140" s="55"/>
      <c r="L1140" s="55"/>
      <c r="M1140" s="55"/>
      <c r="N1140" s="55"/>
      <c r="O1140" s="55"/>
      <c r="P1140" s="55"/>
      <c r="Q1140" s="55"/>
      <c r="R1140" s="55"/>
    </row>
    <row r="1141" s="10" customFormat="true" ht="30" hidden="false" customHeight="true" outlineLevel="0" collapsed="false">
      <c r="A1141" s="161"/>
      <c r="B1141" s="162"/>
      <c r="K1141" s="55"/>
      <c r="L1141" s="55"/>
      <c r="M1141" s="55"/>
      <c r="N1141" s="55"/>
      <c r="O1141" s="55"/>
      <c r="P1141" s="55"/>
      <c r="Q1141" s="55"/>
      <c r="R1141" s="55"/>
    </row>
    <row r="1142" s="10" customFormat="true" ht="30" hidden="false" customHeight="true" outlineLevel="0" collapsed="false">
      <c r="A1142" s="161"/>
      <c r="B1142" s="162"/>
      <c r="K1142" s="55"/>
      <c r="L1142" s="55"/>
      <c r="M1142" s="55"/>
      <c r="N1142" s="55"/>
      <c r="O1142" s="55"/>
      <c r="P1142" s="55"/>
      <c r="Q1142" s="55"/>
      <c r="R1142" s="55"/>
    </row>
    <row r="1143" s="10" customFormat="true" ht="30" hidden="false" customHeight="true" outlineLevel="0" collapsed="false">
      <c r="A1143" s="161"/>
      <c r="B1143" s="162"/>
    </row>
    <row r="1144" s="10" customFormat="true" ht="30" hidden="false" customHeight="true" outlineLevel="0" collapsed="false">
      <c r="A1144" s="161"/>
      <c r="B1144" s="162"/>
      <c r="K1144" s="58"/>
      <c r="L1144" s="58"/>
      <c r="M1144" s="58"/>
      <c r="N1144" s="58"/>
      <c r="O1144" s="58"/>
      <c r="P1144" s="58"/>
      <c r="Q1144" s="58"/>
      <c r="R1144" s="58"/>
    </row>
    <row r="1145" s="10" customFormat="true" ht="30" hidden="false" customHeight="true" outlineLevel="0" collapsed="false">
      <c r="A1145" s="161"/>
      <c r="B1145" s="162"/>
    </row>
    <row r="1146" s="10" customFormat="true" ht="30" hidden="false" customHeight="true" outlineLevel="0" collapsed="false">
      <c r="A1146" s="161"/>
      <c r="B1146" s="162"/>
      <c r="K1146" s="55"/>
      <c r="L1146" s="55"/>
      <c r="M1146" s="55"/>
      <c r="N1146" s="55"/>
      <c r="O1146" s="55"/>
      <c r="P1146" s="55"/>
      <c r="Q1146" s="55"/>
      <c r="R1146" s="55"/>
    </row>
    <row r="1147" s="10" customFormat="true" ht="30" hidden="false" customHeight="true" outlineLevel="0" collapsed="false">
      <c r="A1147" s="161"/>
      <c r="B1147" s="161"/>
      <c r="K1147" s="55"/>
      <c r="L1147" s="55"/>
      <c r="M1147" s="55"/>
      <c r="N1147" s="55"/>
      <c r="O1147" s="55"/>
      <c r="P1147" s="55"/>
      <c r="Q1147" s="55"/>
      <c r="R1147" s="55"/>
    </row>
    <row r="1148" s="10" customFormat="true" ht="30" hidden="false" customHeight="true" outlineLevel="0" collapsed="false">
      <c r="A1148" s="161"/>
      <c r="B1148" s="162"/>
    </row>
    <row r="1149" s="10" customFormat="true" ht="45.75" hidden="false" customHeight="true" outlineLevel="0" collapsed="false">
      <c r="A1149" s="161"/>
      <c r="B1149" s="161"/>
    </row>
    <row r="1150" s="10" customFormat="true" ht="30" hidden="false" customHeight="true" outlineLevel="0" collapsed="false">
      <c r="A1150" s="161"/>
      <c r="B1150" s="162"/>
    </row>
    <row r="1151" s="10" customFormat="true" ht="30" hidden="false" customHeight="true" outlineLevel="0" collapsed="false">
      <c r="A1151" s="161"/>
      <c r="B1151" s="162"/>
    </row>
    <row r="1152" s="10" customFormat="true" ht="30" hidden="false" customHeight="true" outlineLevel="0" collapsed="false">
      <c r="A1152" s="161"/>
      <c r="B1152" s="161"/>
    </row>
    <row r="1153" s="10" customFormat="true" ht="30" hidden="false" customHeight="true" outlineLevel="0" collapsed="false">
      <c r="A1153" s="161"/>
      <c r="B1153" s="161"/>
    </row>
    <row r="1154" s="111" customFormat="true" ht="30" hidden="false" customHeight="true" outlineLevel="0" collapsed="false">
      <c r="A1154" s="161"/>
      <c r="B1154" s="161"/>
      <c r="C1154" s="10"/>
      <c r="D1154" s="10"/>
      <c r="E1154" s="10"/>
      <c r="F1154" s="10"/>
      <c r="G1154" s="10"/>
      <c r="H1154" s="10"/>
      <c r="I1154" s="10"/>
      <c r="J1154" s="10"/>
      <c r="K1154" s="10"/>
      <c r="L1154" s="10"/>
      <c r="M1154" s="10"/>
      <c r="N1154" s="10"/>
      <c r="O1154" s="10"/>
      <c r="P1154" s="10"/>
      <c r="Q1154" s="10"/>
      <c r="R1154" s="10"/>
    </row>
    <row r="1155" s="10" customFormat="true" ht="30" hidden="false" customHeight="true" outlineLevel="0" collapsed="false">
      <c r="A1155" s="170"/>
      <c r="B1155" s="170"/>
      <c r="K1155" s="55"/>
      <c r="L1155" s="55"/>
      <c r="M1155" s="55"/>
      <c r="N1155" s="55"/>
      <c r="O1155" s="55"/>
      <c r="P1155" s="55"/>
      <c r="Q1155" s="55"/>
      <c r="R1155" s="55"/>
    </row>
    <row r="1156" s="10" customFormat="true" ht="30" hidden="false" customHeight="true" outlineLevel="0" collapsed="false">
      <c r="A1156" s="161"/>
      <c r="B1156" s="161"/>
    </row>
    <row r="1157" s="10" customFormat="true" ht="30" hidden="false" customHeight="true" outlineLevel="0" collapsed="false">
      <c r="A1157" s="161"/>
      <c r="B1157" s="161"/>
    </row>
    <row r="1158" s="10" customFormat="true" ht="30" hidden="false" customHeight="true" outlineLevel="0" collapsed="false">
      <c r="A1158" s="161"/>
      <c r="B1158" s="161"/>
    </row>
    <row r="1159" s="10" customFormat="true" ht="30" hidden="false" customHeight="true" outlineLevel="0" collapsed="false">
      <c r="A1159" s="162"/>
      <c r="B1159" s="162"/>
    </row>
    <row r="1160" s="10" customFormat="true" ht="30" hidden="false" customHeight="true" outlineLevel="0" collapsed="false">
      <c r="A1160" s="161"/>
      <c r="B1160" s="161"/>
    </row>
    <row r="1161" s="10" customFormat="true" ht="30" hidden="false" customHeight="true" outlineLevel="0" collapsed="false">
      <c r="A1161" s="161"/>
      <c r="B1161" s="161"/>
      <c r="K1161" s="160"/>
      <c r="L1161" s="160"/>
      <c r="M1161" s="160"/>
      <c r="N1161" s="160"/>
      <c r="O1161" s="160"/>
      <c r="P1161" s="160"/>
      <c r="Q1161" s="160"/>
      <c r="R1161" s="160"/>
    </row>
    <row r="1162" s="10" customFormat="true" ht="30" hidden="false" customHeight="true" outlineLevel="0" collapsed="false">
      <c r="A1162" s="161"/>
      <c r="B1162" s="161"/>
    </row>
    <row r="1163" s="10" customFormat="true" ht="30" hidden="false" customHeight="true" outlineLevel="0" collapsed="false">
      <c r="A1163" s="161"/>
      <c r="B1163" s="161"/>
    </row>
    <row r="1164" s="10" customFormat="true" ht="30" hidden="false" customHeight="true" outlineLevel="0" collapsed="false">
      <c r="A1164" s="161"/>
      <c r="B1164" s="161"/>
    </row>
    <row r="1165" s="10" customFormat="true" ht="30" hidden="false" customHeight="true" outlineLevel="0" collapsed="false">
      <c r="A1165" s="161"/>
      <c r="B1165" s="161"/>
      <c r="K1165" s="111"/>
      <c r="L1165" s="111"/>
      <c r="M1165" s="111"/>
      <c r="N1165" s="111"/>
      <c r="O1165" s="111"/>
      <c r="P1165" s="111"/>
      <c r="Q1165" s="111"/>
      <c r="R1165" s="111"/>
    </row>
    <row r="1166" s="10" customFormat="true" ht="30" hidden="false" customHeight="true" outlineLevel="0" collapsed="false">
      <c r="A1166" s="161"/>
      <c r="B1166" s="161"/>
    </row>
    <row r="1167" s="10" customFormat="true" ht="30" hidden="false" customHeight="true" outlineLevel="0" collapsed="false">
      <c r="A1167" s="161"/>
      <c r="B1167" s="161"/>
    </row>
    <row r="1168" s="10" customFormat="true" ht="30" hidden="false" customHeight="true" outlineLevel="0" collapsed="false">
      <c r="A1168" s="161"/>
      <c r="B1168" s="161"/>
    </row>
    <row r="1169" s="10" customFormat="true" ht="30" hidden="false" customHeight="true" outlineLevel="0" collapsed="false">
      <c r="A1169" s="152"/>
      <c r="B1169" s="152"/>
    </row>
    <row r="1170" s="10" customFormat="true" ht="30" hidden="false" customHeight="true" outlineLevel="0" collapsed="false">
      <c r="A1170" s="152"/>
      <c r="B1170" s="152"/>
    </row>
    <row r="1171" s="10" customFormat="true" ht="30" hidden="false" customHeight="true" outlineLevel="0" collapsed="false">
      <c r="A1171" s="187"/>
      <c r="B1171" s="187"/>
      <c r="K1171" s="160"/>
      <c r="L1171" s="160"/>
      <c r="M1171" s="160"/>
      <c r="N1171" s="160"/>
      <c r="O1171" s="160"/>
      <c r="P1171" s="160"/>
      <c r="Q1171" s="160"/>
      <c r="R1171" s="160"/>
    </row>
    <row r="1172" s="10" customFormat="true" ht="47.25" hidden="false" customHeight="true" outlineLevel="0" collapsed="false">
      <c r="A1172" s="170"/>
      <c r="B1172" s="170"/>
    </row>
    <row r="1173" s="10" customFormat="true" ht="30" hidden="false" customHeight="true" outlineLevel="0" collapsed="false">
      <c r="A1173" s="161"/>
      <c r="B1173" s="161"/>
    </row>
    <row r="1174" s="10" customFormat="true" ht="30" hidden="false" customHeight="true" outlineLevel="0" collapsed="false">
      <c r="A1174" s="161"/>
      <c r="B1174" s="161"/>
      <c r="K1174" s="111"/>
      <c r="L1174" s="111"/>
      <c r="M1174" s="111"/>
      <c r="N1174" s="111"/>
      <c r="O1174" s="111"/>
      <c r="P1174" s="111"/>
      <c r="Q1174" s="111"/>
      <c r="R1174" s="111"/>
    </row>
    <row r="1175" s="10" customFormat="true" ht="30" hidden="false" customHeight="true" outlineLevel="0" collapsed="false">
      <c r="A1175" s="161"/>
      <c r="B1175" s="161"/>
    </row>
    <row r="1176" s="10" customFormat="true" ht="30" hidden="false" customHeight="true" outlineLevel="0" collapsed="false">
      <c r="A1176" s="161"/>
      <c r="B1176" s="161"/>
      <c r="K1176" s="8" t="e">
        <f aca="false">#REF!</f>
        <v>#REF!</v>
      </c>
    </row>
    <row r="1177" s="10" customFormat="true" ht="30" hidden="false" customHeight="true" outlineLevel="0" collapsed="false">
      <c r="A1177" s="161"/>
      <c r="B1177" s="161"/>
    </row>
    <row r="1178" s="10" customFormat="true" ht="30" hidden="false" customHeight="true" outlineLevel="0" collapsed="false">
      <c r="A1178" s="185"/>
      <c r="B1178" s="185"/>
    </row>
    <row r="1179" s="10" customFormat="true" ht="30" hidden="false" customHeight="true" outlineLevel="0" collapsed="false">
      <c r="A1179" s="161"/>
      <c r="B1179" s="161"/>
    </row>
    <row r="1180" s="10" customFormat="true" ht="30" hidden="false" customHeight="true" outlineLevel="0" collapsed="false">
      <c r="A1180" s="161"/>
      <c r="B1180" s="161"/>
    </row>
    <row r="1181" s="10" customFormat="true" ht="30" hidden="false" customHeight="true" outlineLevel="0" collapsed="false">
      <c r="A1181" s="161"/>
      <c r="B1181" s="161"/>
    </row>
    <row r="1182" s="10" customFormat="true" ht="30" hidden="false" customHeight="true" outlineLevel="0" collapsed="false">
      <c r="A1182" s="161"/>
      <c r="B1182" s="161"/>
    </row>
    <row r="1183" s="10" customFormat="true" ht="30" hidden="false" customHeight="true" outlineLevel="0" collapsed="false">
      <c r="A1183" s="161"/>
      <c r="B1183" s="161"/>
    </row>
    <row r="1184" s="10" customFormat="true" ht="30" hidden="false" customHeight="true" outlineLevel="0" collapsed="false">
      <c r="A1184" s="161"/>
      <c r="B1184" s="161"/>
    </row>
    <row r="1185" s="10" customFormat="true" ht="30" hidden="false" customHeight="true" outlineLevel="0" collapsed="false">
      <c r="A1185" s="161"/>
      <c r="B1185" s="161"/>
      <c r="I1185" s="111"/>
      <c r="J1185" s="111"/>
      <c r="K1185" s="237"/>
      <c r="L1185" s="237"/>
      <c r="M1185" s="237"/>
      <c r="N1185" s="237"/>
      <c r="O1185" s="237"/>
      <c r="P1185" s="237"/>
      <c r="Q1185" s="237"/>
      <c r="R1185" s="237"/>
    </row>
    <row r="1186" s="10" customFormat="true" ht="30" hidden="false" customHeight="true" outlineLevel="0" collapsed="false">
      <c r="A1186" s="161"/>
      <c r="B1186" s="161"/>
    </row>
    <row r="1187" s="160" customFormat="true" ht="30" hidden="false" customHeight="true" outlineLevel="0" collapsed="false">
      <c r="A1187" s="161"/>
      <c r="B1187" s="161"/>
      <c r="C1187" s="10"/>
      <c r="D1187" s="10"/>
      <c r="E1187" s="10"/>
      <c r="F1187" s="10"/>
      <c r="G1187" s="10"/>
      <c r="H1187" s="10"/>
      <c r="I1187" s="10"/>
      <c r="J1187" s="10"/>
      <c r="K1187" s="10"/>
      <c r="L1187" s="10"/>
      <c r="M1187" s="10"/>
      <c r="N1187" s="10"/>
      <c r="O1187" s="10"/>
      <c r="P1187" s="10"/>
      <c r="Q1187" s="10"/>
      <c r="R1187" s="10"/>
    </row>
    <row r="1188" s="10" customFormat="true" ht="30" hidden="false" customHeight="true" outlineLevel="0" collapsed="false">
      <c r="A1188" s="161"/>
      <c r="B1188" s="161"/>
    </row>
    <row r="1189" s="10" customFormat="true" ht="30" hidden="false" customHeight="true" outlineLevel="0" collapsed="false">
      <c r="A1189" s="185"/>
      <c r="B1189" s="185"/>
      <c r="C1189" s="111"/>
      <c r="D1189" s="111"/>
      <c r="E1189" s="111"/>
      <c r="F1189" s="111"/>
      <c r="G1189" s="111"/>
      <c r="H1189" s="111"/>
    </row>
    <row r="1190" s="10" customFormat="true" ht="30" hidden="false" customHeight="true" outlineLevel="0" collapsed="false">
      <c r="A1190" s="161"/>
      <c r="B1190" s="161"/>
    </row>
    <row r="1191" s="10" customFormat="true" ht="30" hidden="false" customHeight="true" outlineLevel="0" collapsed="false">
      <c r="A1191" s="161"/>
      <c r="B1191" s="161"/>
    </row>
    <row r="1192" s="10" customFormat="true" ht="30" hidden="false" customHeight="true" outlineLevel="0" collapsed="false">
      <c r="A1192" s="161"/>
      <c r="B1192" s="161"/>
    </row>
    <row r="1193" s="10" customFormat="true" ht="30" hidden="false" customHeight="true" outlineLevel="0" collapsed="false">
      <c r="A1193" s="161"/>
      <c r="B1193" s="161"/>
    </row>
    <row r="1194" s="10" customFormat="true" ht="30" hidden="false" customHeight="true" outlineLevel="0" collapsed="false">
      <c r="A1194" s="161"/>
      <c r="B1194" s="161"/>
    </row>
    <row r="1195" s="10" customFormat="true" ht="30" hidden="false" customHeight="true" outlineLevel="0" collapsed="false">
      <c r="A1195" s="161"/>
      <c r="B1195" s="161"/>
    </row>
    <row r="1196" s="10" customFormat="true" ht="30" hidden="false" customHeight="true" outlineLevel="0" collapsed="false">
      <c r="A1196" s="161"/>
      <c r="B1196" s="161"/>
    </row>
    <row r="1197" s="10" customFormat="true" ht="30" hidden="false" customHeight="true" outlineLevel="0" collapsed="false">
      <c r="A1197" s="161"/>
      <c r="B1197" s="161"/>
    </row>
    <row r="1198" s="111" customFormat="true" ht="30" hidden="false" customHeight="true" outlineLevel="0" collapsed="false">
      <c r="A1198" s="161"/>
      <c r="B1198" s="161"/>
      <c r="C1198" s="10"/>
      <c r="D1198" s="10"/>
      <c r="E1198" s="10"/>
      <c r="F1198" s="10"/>
      <c r="G1198" s="10"/>
      <c r="H1198" s="10"/>
      <c r="I1198" s="10"/>
      <c r="J1198" s="10"/>
      <c r="K1198" s="10"/>
      <c r="L1198" s="10"/>
      <c r="M1198" s="10"/>
      <c r="N1198" s="10"/>
      <c r="O1198" s="10"/>
      <c r="P1198" s="10"/>
      <c r="Q1198" s="10"/>
      <c r="R1198" s="10"/>
    </row>
    <row r="1199" s="10" customFormat="true" ht="30" hidden="false" customHeight="true" outlineLevel="0" collapsed="false">
      <c r="A1199" s="161"/>
      <c r="B1199" s="161"/>
    </row>
    <row r="1200" s="10" customFormat="true" ht="30" hidden="false" customHeight="true" outlineLevel="0" collapsed="false">
      <c r="A1200" s="161"/>
      <c r="B1200" s="161"/>
    </row>
    <row r="1201" s="10" customFormat="true" ht="30" hidden="false" customHeight="true" outlineLevel="0" collapsed="false">
      <c r="A1201" s="161"/>
      <c r="B1201" s="161"/>
    </row>
    <row r="1202" s="10" customFormat="true" ht="30" hidden="false" customHeight="true" outlineLevel="0" collapsed="false">
      <c r="A1202" s="161"/>
      <c r="B1202" s="161"/>
    </row>
    <row r="1203" s="10" customFormat="true" ht="30" hidden="false" customHeight="true" outlineLevel="0" collapsed="false">
      <c r="A1203" s="161"/>
      <c r="B1203" s="161"/>
    </row>
    <row r="1204" s="10" customFormat="true" ht="30" hidden="false" customHeight="true" outlineLevel="0" collapsed="false">
      <c r="A1204" s="161"/>
      <c r="B1204" s="161"/>
    </row>
    <row r="1205" s="10" customFormat="true" ht="30" hidden="false" customHeight="true" outlineLevel="0" collapsed="false">
      <c r="A1205" s="161"/>
      <c r="B1205" s="161"/>
    </row>
    <row r="1206" s="111" customFormat="true" ht="30" hidden="false" customHeight="true" outlineLevel="0" collapsed="false">
      <c r="A1206" s="161"/>
      <c r="B1206" s="161"/>
      <c r="C1206" s="10"/>
      <c r="D1206" s="10"/>
      <c r="E1206" s="10"/>
      <c r="F1206" s="10"/>
      <c r="G1206" s="10"/>
      <c r="H1206" s="10"/>
      <c r="I1206" s="10"/>
      <c r="J1206" s="10"/>
      <c r="K1206" s="10"/>
      <c r="L1206" s="10"/>
      <c r="M1206" s="10"/>
      <c r="N1206" s="10"/>
      <c r="O1206" s="10"/>
      <c r="P1206" s="10"/>
      <c r="Q1206" s="10"/>
      <c r="R1206" s="10"/>
    </row>
    <row r="1207" s="10" customFormat="true" ht="30" hidden="false" customHeight="true" outlineLevel="0" collapsed="false">
      <c r="A1207" s="161"/>
      <c r="B1207" s="161"/>
    </row>
    <row r="1208" s="10" customFormat="true" ht="30" hidden="false" customHeight="true" outlineLevel="0" collapsed="false">
      <c r="A1208" s="161"/>
      <c r="B1208" s="161"/>
    </row>
    <row r="1209" s="10" customFormat="true" ht="30" hidden="false" customHeight="true" outlineLevel="0" collapsed="false">
      <c r="A1209" s="161"/>
      <c r="B1209" s="161"/>
    </row>
    <row r="1210" s="10" customFormat="true" ht="30" hidden="false" customHeight="true" outlineLevel="0" collapsed="false">
      <c r="A1210" s="161"/>
      <c r="B1210" s="161"/>
    </row>
    <row r="1211" s="10" customFormat="true" ht="30" hidden="false" customHeight="true" outlineLevel="0" collapsed="false">
      <c r="A1211" s="161"/>
      <c r="B1211" s="161"/>
    </row>
    <row r="1212" s="10" customFormat="true" ht="30" hidden="false" customHeight="true" outlineLevel="0" collapsed="false">
      <c r="A1212" s="161"/>
      <c r="B1212" s="161"/>
    </row>
    <row r="1213" s="10" customFormat="true" ht="30" hidden="false" customHeight="true" outlineLevel="0" collapsed="false">
      <c r="A1213" s="161"/>
      <c r="B1213" s="161"/>
    </row>
    <row r="1214" s="10" customFormat="true" ht="30" hidden="false" customHeight="true" outlineLevel="0" collapsed="false">
      <c r="A1214" s="161"/>
      <c r="B1214" s="161"/>
    </row>
    <row r="1215" s="10" customFormat="true" ht="30" hidden="false" customHeight="true" outlineLevel="0" collapsed="false">
      <c r="A1215" s="161"/>
      <c r="B1215" s="161"/>
    </row>
    <row r="1216" s="10" customFormat="true" ht="30" hidden="false" customHeight="true" outlineLevel="0" collapsed="false">
      <c r="A1216" s="161"/>
      <c r="B1216" s="161"/>
    </row>
    <row r="1217" s="10" customFormat="true" ht="30" hidden="false" customHeight="true" outlineLevel="0" collapsed="false">
      <c r="A1217" s="161"/>
      <c r="B1217" s="161"/>
    </row>
    <row r="1218" s="10" customFormat="true" ht="30" hidden="false" customHeight="true" outlineLevel="0" collapsed="false">
      <c r="A1218" s="161"/>
      <c r="B1218" s="161"/>
    </row>
    <row r="1219" s="10" customFormat="true" ht="30" hidden="false" customHeight="true" outlineLevel="0" collapsed="false">
      <c r="A1219" s="161"/>
      <c r="B1219" s="161"/>
    </row>
    <row r="1220" s="10" customFormat="true" ht="30" hidden="false" customHeight="true" outlineLevel="0" collapsed="false">
      <c r="A1220" s="161"/>
      <c r="B1220" s="161"/>
    </row>
    <row r="1221" s="10" customFormat="true" ht="30" hidden="false" customHeight="true" outlineLevel="0" collapsed="false">
      <c r="A1221" s="161"/>
      <c r="B1221" s="161"/>
    </row>
    <row r="1222" s="10" customFormat="true" ht="30" hidden="false" customHeight="true" outlineLevel="0" collapsed="false">
      <c r="A1222" s="161"/>
      <c r="B1222" s="161"/>
    </row>
    <row r="1223" s="10" customFormat="true" ht="30" hidden="false" customHeight="true" outlineLevel="0" collapsed="false">
      <c r="A1223" s="161"/>
      <c r="B1223" s="161"/>
    </row>
    <row r="1224" s="10" customFormat="true" ht="30" hidden="false" customHeight="true" outlineLevel="0" collapsed="false">
      <c r="A1224" s="161"/>
      <c r="B1224" s="161"/>
    </row>
    <row r="1225" s="10" customFormat="true" ht="30" hidden="false" customHeight="true" outlineLevel="0" collapsed="false">
      <c r="A1225" s="161"/>
      <c r="B1225" s="161"/>
    </row>
    <row r="1226" s="10" customFormat="true" ht="30" hidden="false" customHeight="true" outlineLevel="0" collapsed="false">
      <c r="A1226" s="161"/>
      <c r="B1226" s="161"/>
    </row>
    <row r="1227" s="10" customFormat="true" ht="30" hidden="false" customHeight="true" outlineLevel="0" collapsed="false">
      <c r="A1227" s="161"/>
      <c r="B1227" s="161"/>
    </row>
    <row r="1228" s="10" customFormat="true" ht="30" hidden="false" customHeight="true" outlineLevel="0" collapsed="false">
      <c r="A1228" s="161"/>
      <c r="B1228" s="161"/>
    </row>
    <row r="1229" s="10" customFormat="true" ht="30" hidden="false" customHeight="true" outlineLevel="0" collapsed="false">
      <c r="A1229" s="161"/>
      <c r="B1229" s="161"/>
    </row>
    <row r="1230" s="10" customFormat="true" ht="30" hidden="false" customHeight="true" outlineLevel="0" collapsed="false">
      <c r="A1230" s="161"/>
      <c r="B1230" s="161"/>
    </row>
    <row r="1231" s="10" customFormat="true" ht="30" hidden="false" customHeight="true" outlineLevel="0" collapsed="false">
      <c r="A1231" s="161"/>
      <c r="B1231" s="161"/>
    </row>
    <row r="1232" s="10" customFormat="true" ht="30" hidden="false" customHeight="true" outlineLevel="0" collapsed="false">
      <c r="A1232" s="161"/>
      <c r="B1232" s="161"/>
    </row>
    <row r="1233" s="10" customFormat="true" ht="30" hidden="false" customHeight="true" outlineLevel="0" collapsed="false">
      <c r="A1233" s="161"/>
      <c r="B1233" s="161"/>
    </row>
    <row r="1234" s="10" customFormat="true" ht="30" hidden="false" customHeight="true" outlineLevel="0" collapsed="false">
      <c r="A1234" s="161"/>
      <c r="B1234" s="161"/>
    </row>
    <row r="1235" s="10" customFormat="true" ht="30" hidden="false" customHeight="true" outlineLevel="0" collapsed="false">
      <c r="A1235" s="161"/>
      <c r="B1235" s="161"/>
    </row>
    <row r="1236" s="10" customFormat="true" ht="30" hidden="false" customHeight="true" outlineLevel="0" collapsed="false">
      <c r="A1236" s="161"/>
      <c r="B1236" s="161"/>
    </row>
    <row r="1237" s="10" customFormat="true" ht="30" hidden="false" customHeight="true" outlineLevel="0" collapsed="false">
      <c r="A1237" s="161"/>
      <c r="B1237" s="161"/>
    </row>
    <row r="1238" s="10" customFormat="true" ht="30" hidden="false" customHeight="true" outlineLevel="0" collapsed="false">
      <c r="A1238" s="161"/>
      <c r="B1238" s="161"/>
    </row>
    <row r="1239" s="10" customFormat="true" ht="30" hidden="false" customHeight="true" outlineLevel="0" collapsed="false">
      <c r="A1239" s="161"/>
      <c r="B1239" s="161"/>
    </row>
    <row r="1240" s="10" customFormat="true" ht="30" hidden="false" customHeight="true" outlineLevel="0" collapsed="false">
      <c r="A1240" s="161"/>
      <c r="B1240" s="161"/>
    </row>
    <row r="1241" s="10" customFormat="true" ht="30" hidden="false" customHeight="true" outlineLevel="0" collapsed="false">
      <c r="A1241" s="161"/>
      <c r="B1241" s="161"/>
    </row>
    <row r="1242" s="10" customFormat="true" ht="30" hidden="false" customHeight="true" outlineLevel="0" collapsed="false">
      <c r="A1242" s="161"/>
      <c r="B1242" s="161"/>
    </row>
    <row r="1243" s="10" customFormat="true" ht="30" hidden="false" customHeight="true" outlineLevel="0" collapsed="false">
      <c r="A1243" s="161"/>
      <c r="B1243" s="161"/>
    </row>
    <row r="1244" s="10" customFormat="true" ht="30" hidden="false" customHeight="true" outlineLevel="0" collapsed="false">
      <c r="A1244" s="161"/>
      <c r="B1244" s="161"/>
    </row>
    <row r="1245" s="10" customFormat="true" ht="30" hidden="false" customHeight="true" outlineLevel="0" collapsed="false">
      <c r="A1245" s="161"/>
      <c r="B1245" s="161"/>
    </row>
    <row r="1246" s="10" customFormat="true" ht="30" hidden="false" customHeight="true" outlineLevel="0" collapsed="false">
      <c r="A1246" s="161"/>
      <c r="B1246" s="161"/>
    </row>
    <row r="1247" s="10" customFormat="true" ht="30" hidden="false" customHeight="true" outlineLevel="0" collapsed="false">
      <c r="A1247" s="161"/>
      <c r="B1247" s="161"/>
    </row>
    <row r="1248" s="10" customFormat="true" ht="30" hidden="false" customHeight="true" outlineLevel="0" collapsed="false">
      <c r="A1248" s="161"/>
      <c r="B1248" s="161"/>
    </row>
    <row r="1249" s="10" customFormat="true" ht="30" hidden="false" customHeight="true" outlineLevel="0" collapsed="false">
      <c r="A1249" s="161"/>
      <c r="B1249" s="161"/>
    </row>
    <row r="1250" s="10" customFormat="true" ht="30" hidden="false" customHeight="true" outlineLevel="0" collapsed="false">
      <c r="A1250" s="161"/>
      <c r="B1250" s="161"/>
    </row>
    <row r="1251" s="10" customFormat="true" ht="30" hidden="false" customHeight="true" outlineLevel="0" collapsed="false">
      <c r="A1251" s="161"/>
      <c r="B1251" s="161"/>
    </row>
    <row r="1252" s="10" customFormat="true" ht="30" hidden="false" customHeight="true" outlineLevel="0" collapsed="false">
      <c r="A1252" s="161"/>
      <c r="B1252" s="161"/>
      <c r="K1252" s="8" t="e">
        <f aca="false">#REF!</f>
        <v>#REF!</v>
      </c>
    </row>
    <row r="1253" s="10" customFormat="true" ht="30" hidden="false" customHeight="true" outlineLevel="0" collapsed="false">
      <c r="A1253" s="161"/>
      <c r="B1253" s="161"/>
    </row>
    <row r="1254" s="10" customFormat="true" ht="30" hidden="false" customHeight="true" outlineLevel="0" collapsed="false">
      <c r="A1254" s="161"/>
      <c r="B1254" s="161"/>
      <c r="K1254" s="8" t="e">
        <f aca="false">#REF!+K214+K294+K367+K449+K519+K613+K691+K777+K858+K947+K1016+K1091+K1176+K1252</f>
        <v>#REF!</v>
      </c>
    </row>
    <row r="1255" s="10" customFormat="true" ht="30" hidden="false" customHeight="true" outlineLevel="0" collapsed="false">
      <c r="A1255" s="161"/>
      <c r="B1255" s="161"/>
      <c r="K1255" s="8" t="e">
        <f aca="false">K1254/15</f>
        <v>#REF!</v>
      </c>
    </row>
    <row r="1256" s="10" customFormat="true" ht="30" hidden="false" customHeight="true" outlineLevel="0" collapsed="false">
      <c r="A1256" s="161"/>
      <c r="B1256" s="161"/>
    </row>
    <row r="1257" s="10" customFormat="true" ht="30" hidden="false" customHeight="true" outlineLevel="0" collapsed="false">
      <c r="A1257" s="161"/>
      <c r="B1257" s="161"/>
    </row>
    <row r="1258" s="10" customFormat="true" ht="30" hidden="false" customHeight="true" outlineLevel="0" collapsed="false">
      <c r="A1258" s="161"/>
      <c r="B1258" s="161"/>
    </row>
    <row r="1259" s="10" customFormat="true" ht="30" hidden="false" customHeight="true" outlineLevel="0" collapsed="false">
      <c r="A1259" s="240"/>
      <c r="B1259" s="240"/>
    </row>
    <row r="1260" s="10" customFormat="true" ht="30" hidden="false" customHeight="true" outlineLevel="0" collapsed="false">
      <c r="A1260" s="240"/>
      <c r="B1260" s="240"/>
    </row>
    <row r="1261" s="10" customFormat="true" ht="30" hidden="false" customHeight="true" outlineLevel="0" collapsed="false">
      <c r="A1261" s="240"/>
      <c r="B1261" s="240"/>
    </row>
    <row r="1262" s="10" customFormat="true" ht="30" hidden="false" customHeight="true" outlineLevel="0" collapsed="false">
      <c r="A1262" s="152"/>
      <c r="B1262" s="152"/>
    </row>
    <row r="1263" s="10" customFormat="true" ht="30" hidden="false" customHeight="true" outlineLevel="0" collapsed="false">
      <c r="A1263" s="187"/>
      <c r="B1263" s="187"/>
    </row>
    <row r="1264" s="10" customFormat="true" ht="30" hidden="false" customHeight="true" outlineLevel="0" collapsed="false">
      <c r="A1264" s="170"/>
      <c r="B1264" s="170"/>
    </row>
    <row r="1265" s="10" customFormat="true" ht="30" hidden="false" customHeight="true" outlineLevel="0" collapsed="false">
      <c r="A1265" s="161"/>
      <c r="B1265" s="161"/>
    </row>
    <row r="1266" s="10" customFormat="true" ht="30" hidden="false" customHeight="true" outlineLevel="0" collapsed="false">
      <c r="A1266" s="161"/>
      <c r="B1266" s="161"/>
      <c r="C1266" s="10" t="n">
        <v>100</v>
      </c>
      <c r="D1266" s="10" t="n">
        <v>6.1</v>
      </c>
      <c r="E1266" s="10" t="n">
        <v>10.5</v>
      </c>
      <c r="F1266" s="10" t="n">
        <v>9.8</v>
      </c>
      <c r="G1266" s="10" t="n">
        <v>158</v>
      </c>
    </row>
    <row r="1267" s="10" customFormat="true" ht="30" hidden="false" customHeight="true" outlineLevel="0" collapsed="false">
      <c r="A1267" s="161"/>
      <c r="B1267" s="161"/>
    </row>
    <row r="1268" s="10" customFormat="true" ht="30" hidden="false" customHeight="true" outlineLevel="0" collapsed="false">
      <c r="A1268" s="161"/>
      <c r="B1268" s="161"/>
    </row>
    <row r="1269" s="10" customFormat="true" ht="30" hidden="false" customHeight="true" outlineLevel="0" collapsed="false">
      <c r="A1269" s="161"/>
      <c r="B1269" s="161"/>
    </row>
    <row r="1270" s="10" customFormat="true" ht="30" hidden="false" customHeight="true" outlineLevel="0" collapsed="false">
      <c r="A1270" s="161"/>
      <c r="B1270" s="161"/>
    </row>
    <row r="1271" s="111" customFormat="true" ht="30" hidden="false" customHeight="true" outlineLevel="0" collapsed="false">
      <c r="A1271" s="161"/>
      <c r="B1271" s="161"/>
      <c r="C1271" s="10"/>
      <c r="D1271" s="10"/>
      <c r="E1271" s="10"/>
      <c r="F1271" s="10"/>
      <c r="G1271" s="10"/>
      <c r="H1271" s="10"/>
      <c r="I1271" s="10"/>
      <c r="J1271" s="10"/>
      <c r="K1271" s="10"/>
      <c r="L1271" s="10"/>
      <c r="M1271" s="10"/>
      <c r="N1271" s="10"/>
      <c r="O1271" s="10"/>
      <c r="P1271" s="10"/>
      <c r="Q1271" s="10"/>
      <c r="R1271" s="10"/>
      <c r="AA1271" s="10"/>
      <c r="AB1271" s="10"/>
      <c r="AC1271" s="10"/>
      <c r="AD1271" s="10"/>
      <c r="AE1271" s="10"/>
      <c r="AF1271" s="10"/>
      <c r="AG1271" s="10"/>
      <c r="AH1271" s="10"/>
      <c r="AI1271" s="10"/>
      <c r="AJ1271" s="10"/>
      <c r="AK1271" s="10"/>
      <c r="AL1271" s="10"/>
      <c r="AM1271" s="10"/>
    </row>
    <row r="1272" s="10" customFormat="true" ht="30" hidden="false" customHeight="true" outlineLevel="0" collapsed="false">
      <c r="A1272" s="161"/>
      <c r="B1272" s="161"/>
    </row>
    <row r="1273" s="10" customFormat="true" ht="30" hidden="false" customHeight="true" outlineLevel="0" collapsed="false">
      <c r="A1273" s="161"/>
      <c r="B1273" s="161"/>
    </row>
    <row r="1274" s="10" customFormat="true" ht="30" hidden="false" customHeight="true" outlineLevel="0" collapsed="false">
      <c r="A1274" s="161"/>
      <c r="B1274" s="161"/>
    </row>
    <row r="1275" s="10" customFormat="true" ht="30" hidden="false" customHeight="true" outlineLevel="0" collapsed="false">
      <c r="A1275" s="161"/>
      <c r="B1275" s="161"/>
    </row>
    <row r="1276" s="10" customFormat="true" ht="30" hidden="false" customHeight="true" outlineLevel="0" collapsed="false">
      <c r="A1276" s="161"/>
      <c r="B1276" s="161"/>
    </row>
    <row r="1277" s="160" customFormat="true" ht="30" hidden="false" customHeight="true" outlineLevel="0" collapsed="false">
      <c r="A1277" s="161"/>
      <c r="B1277" s="161"/>
      <c r="C1277" s="10"/>
      <c r="D1277" s="10"/>
      <c r="E1277" s="10"/>
      <c r="F1277" s="10"/>
      <c r="G1277" s="10"/>
      <c r="H1277" s="10"/>
      <c r="I1277" s="10"/>
      <c r="J1277" s="10"/>
      <c r="K1277" s="10"/>
      <c r="L1277" s="10"/>
      <c r="M1277" s="10"/>
      <c r="N1277" s="10"/>
      <c r="O1277" s="10"/>
      <c r="P1277" s="10"/>
      <c r="Q1277" s="10"/>
      <c r="R1277" s="10"/>
      <c r="S1277" s="10"/>
      <c r="T1277" s="10"/>
      <c r="U1277" s="10"/>
      <c r="V1277" s="10"/>
      <c r="W1277" s="10"/>
      <c r="X1277" s="10"/>
      <c r="Y1277" s="10"/>
      <c r="Z1277" s="10"/>
    </row>
    <row r="1278" s="10" customFormat="true" ht="30" hidden="false" customHeight="true" outlineLevel="0" collapsed="false">
      <c r="A1278" s="161"/>
      <c r="B1278" s="161"/>
    </row>
    <row r="1279" s="10" customFormat="true" ht="30" hidden="false" customHeight="true" outlineLevel="0" collapsed="false">
      <c r="A1279" s="161"/>
      <c r="B1279" s="161"/>
    </row>
    <row r="1280" s="10" customFormat="true" ht="30" hidden="false" customHeight="true" outlineLevel="0" collapsed="false">
      <c r="A1280" s="161"/>
      <c r="B1280" s="161"/>
      <c r="AA1280" s="111"/>
      <c r="AB1280" s="111"/>
      <c r="AC1280" s="111"/>
      <c r="AD1280" s="111"/>
      <c r="AE1280" s="111"/>
      <c r="AF1280" s="111"/>
      <c r="AG1280" s="111"/>
      <c r="AH1280" s="111"/>
      <c r="AI1280" s="111"/>
      <c r="AJ1280" s="111"/>
      <c r="AK1280" s="111"/>
      <c r="AL1280" s="111"/>
      <c r="AM1280" s="111"/>
    </row>
    <row r="1281" s="10" customFormat="true" ht="30" hidden="false" customHeight="true" outlineLevel="0" collapsed="false">
      <c r="A1281" s="161"/>
      <c r="B1281" s="161"/>
    </row>
    <row r="1282" s="10" customFormat="true" ht="30" hidden="false" customHeight="true" outlineLevel="0" collapsed="false">
      <c r="A1282" s="161"/>
      <c r="B1282" s="161"/>
    </row>
    <row r="1283" s="10" customFormat="true" ht="30" hidden="false" customHeight="true" outlineLevel="0" collapsed="false">
      <c r="A1283" s="161"/>
      <c r="B1283" s="161"/>
    </row>
    <row r="1284" s="10" customFormat="true" ht="30" hidden="false" customHeight="true" outlineLevel="0" collapsed="false">
      <c r="A1284" s="161"/>
      <c r="B1284" s="161"/>
    </row>
    <row r="1285" s="10" customFormat="true" ht="30" hidden="false" customHeight="true" outlineLevel="0" collapsed="false">
      <c r="A1285" s="161"/>
      <c r="B1285" s="161"/>
    </row>
    <row r="1286" s="10" customFormat="true" ht="30" hidden="false" customHeight="true" outlineLevel="0" collapsed="false">
      <c r="A1286" s="161"/>
      <c r="B1286" s="161"/>
    </row>
    <row r="1287" s="10" customFormat="true" ht="30" hidden="false" customHeight="true" outlineLevel="0" collapsed="false">
      <c r="A1287" s="161"/>
      <c r="B1287" s="161"/>
    </row>
    <row r="1288" s="10" customFormat="true" ht="30" hidden="false" customHeight="true" outlineLevel="0" collapsed="false">
      <c r="A1288" s="161"/>
      <c r="B1288" s="161"/>
    </row>
    <row r="1289" s="10" customFormat="true" ht="30" hidden="false" customHeight="true" outlineLevel="0" collapsed="false">
      <c r="A1289" s="161"/>
      <c r="B1289" s="161"/>
    </row>
    <row r="1290" s="10" customFormat="true" ht="30" hidden="false" customHeight="true" outlineLevel="0" collapsed="false">
      <c r="A1290" s="161"/>
      <c r="B1290" s="161"/>
    </row>
    <row r="1291" s="10" customFormat="true" ht="30" hidden="false" customHeight="true" outlineLevel="0" collapsed="false">
      <c r="A1291" s="161"/>
      <c r="B1291" s="161"/>
    </row>
    <row r="1292" s="10" customFormat="true" ht="30" hidden="false" customHeight="true" outlineLevel="0" collapsed="false">
      <c r="A1292" s="161"/>
      <c r="B1292" s="161"/>
    </row>
    <row r="1293" s="111" customFormat="true" ht="30" hidden="false" customHeight="true" outlineLevel="0" collapsed="false">
      <c r="A1293" s="161"/>
      <c r="B1293" s="161"/>
      <c r="C1293" s="10"/>
      <c r="D1293" s="10"/>
      <c r="E1293" s="10"/>
      <c r="F1293" s="10"/>
      <c r="G1293" s="10"/>
      <c r="H1293" s="10"/>
      <c r="AA1293" s="10"/>
      <c r="AB1293" s="10"/>
      <c r="AC1293" s="10"/>
      <c r="AD1293" s="10"/>
      <c r="AE1293" s="10"/>
      <c r="AF1293" s="10"/>
      <c r="AG1293" s="10"/>
      <c r="AH1293" s="10"/>
      <c r="AI1293" s="10"/>
      <c r="AJ1293" s="10"/>
      <c r="AK1293" s="10"/>
      <c r="AL1293" s="10"/>
      <c r="AM1293" s="10"/>
    </row>
    <row r="1294" s="10" customFormat="true" ht="30" hidden="false" customHeight="true" outlineLevel="0" collapsed="false">
      <c r="A1294" s="161"/>
      <c r="B1294" s="161"/>
    </row>
    <row r="1295" s="10" customFormat="true" ht="30" hidden="false" customHeight="true" outlineLevel="0" collapsed="false">
      <c r="A1295" s="161"/>
      <c r="B1295" s="161"/>
    </row>
    <row r="1296" s="10" customFormat="true" ht="30" hidden="false" customHeight="true" outlineLevel="0" collapsed="false">
      <c r="A1296" s="161"/>
      <c r="B1296" s="161"/>
    </row>
    <row r="1297" s="10" customFormat="true" ht="30" hidden="false" customHeight="true" outlineLevel="0" collapsed="false">
      <c r="A1297" s="185"/>
      <c r="B1297" s="185"/>
      <c r="C1297" s="111"/>
      <c r="D1297" s="111"/>
      <c r="E1297" s="111"/>
      <c r="F1297" s="111"/>
      <c r="G1297" s="111"/>
      <c r="H1297" s="111"/>
    </row>
    <row r="1298" s="10" customFormat="true" ht="30" hidden="false" customHeight="true" outlineLevel="0" collapsed="false">
      <c r="A1298" s="161"/>
      <c r="B1298" s="161"/>
    </row>
    <row r="1299" s="10" customFormat="true" ht="30" hidden="false" customHeight="true" outlineLevel="0" collapsed="false">
      <c r="A1299" s="161"/>
      <c r="B1299" s="161"/>
    </row>
    <row r="1300" s="10" customFormat="true" ht="30" hidden="false" customHeight="true" outlineLevel="0" collapsed="false">
      <c r="A1300" s="161"/>
      <c r="B1300" s="161"/>
    </row>
    <row r="1301" s="10" customFormat="true" ht="30" hidden="false" customHeight="true" outlineLevel="0" collapsed="false">
      <c r="A1301" s="161"/>
      <c r="B1301" s="161"/>
    </row>
    <row r="1302" s="10" customFormat="true" ht="30" hidden="false" customHeight="true" outlineLevel="0" collapsed="false">
      <c r="A1302" s="161"/>
      <c r="B1302" s="161"/>
      <c r="AA1302" s="111"/>
      <c r="AB1302" s="111"/>
      <c r="AC1302" s="111"/>
      <c r="AD1302" s="111"/>
      <c r="AE1302" s="111"/>
      <c r="AF1302" s="111"/>
      <c r="AG1302" s="111"/>
      <c r="AH1302" s="111"/>
      <c r="AI1302" s="111"/>
      <c r="AJ1302" s="111"/>
      <c r="AK1302" s="111"/>
      <c r="AL1302" s="111"/>
      <c r="AM1302" s="111"/>
    </row>
    <row r="1303" s="10" customFormat="true" ht="30" hidden="false" customHeight="true" outlineLevel="0" collapsed="false">
      <c r="A1303" s="161"/>
      <c r="B1303" s="161"/>
    </row>
    <row r="1304" s="10" customFormat="true" ht="30" hidden="false" customHeight="true" outlineLevel="0" collapsed="false">
      <c r="A1304" s="161"/>
      <c r="B1304" s="161"/>
    </row>
    <row r="1305" s="10" customFormat="true" ht="30" hidden="false" customHeight="true" outlineLevel="0" collapsed="false">
      <c r="A1305" s="161"/>
      <c r="B1305" s="161"/>
    </row>
    <row r="1306" s="10" customFormat="true" ht="30" hidden="false" customHeight="true" outlineLevel="0" collapsed="false">
      <c r="A1306" s="161"/>
      <c r="B1306" s="161"/>
    </row>
    <row r="1307" s="10" customFormat="true" ht="30" hidden="false" customHeight="true" outlineLevel="0" collapsed="false">
      <c r="A1307" s="161"/>
      <c r="B1307" s="161"/>
    </row>
    <row r="1308" s="10" customFormat="true" ht="30" hidden="false" customHeight="true" outlineLevel="0" collapsed="false">
      <c r="A1308" s="161"/>
      <c r="B1308" s="161"/>
    </row>
    <row r="1309" s="10" customFormat="true" ht="30" hidden="false" customHeight="true" outlineLevel="0" collapsed="false">
      <c r="A1309" s="161"/>
      <c r="B1309" s="161"/>
    </row>
    <row r="1310" s="10" customFormat="true" ht="30" hidden="false" customHeight="true" outlineLevel="0" collapsed="false">
      <c r="A1310" s="161"/>
      <c r="B1310" s="161"/>
    </row>
    <row r="1311" s="10" customFormat="true" ht="30" hidden="false" customHeight="true" outlineLevel="0" collapsed="false">
      <c r="A1311" s="161"/>
      <c r="B1311" s="161"/>
    </row>
    <row r="1312" s="10" customFormat="true" ht="30" hidden="false" customHeight="true" outlineLevel="0" collapsed="false">
      <c r="A1312" s="161"/>
      <c r="B1312" s="161"/>
    </row>
    <row r="1313" s="10" customFormat="true" ht="30" hidden="false" customHeight="true" outlineLevel="0" collapsed="false">
      <c r="A1313" s="161"/>
      <c r="B1313" s="161"/>
    </row>
    <row r="1314" s="10" customFormat="true" ht="30" hidden="false" customHeight="true" outlineLevel="0" collapsed="false">
      <c r="A1314" s="161"/>
      <c r="B1314" s="161"/>
    </row>
    <row r="1315" s="10" customFormat="true" ht="30" hidden="false" customHeight="true" outlineLevel="0" collapsed="false">
      <c r="A1315" s="161"/>
      <c r="B1315" s="161"/>
    </row>
    <row r="1316" s="10" customFormat="true" ht="30" hidden="false" customHeight="true" outlineLevel="0" collapsed="false">
      <c r="A1316" s="161"/>
      <c r="B1316" s="161"/>
    </row>
    <row r="1317" s="10" customFormat="true" ht="30" hidden="false" customHeight="true" outlineLevel="0" collapsed="false">
      <c r="A1317" s="161"/>
      <c r="B1317" s="161"/>
    </row>
    <row r="1318" s="10" customFormat="true" ht="30" hidden="false" customHeight="true" outlineLevel="0" collapsed="false">
      <c r="A1318" s="161"/>
      <c r="B1318" s="161"/>
    </row>
    <row r="1319" s="10" customFormat="true" ht="30" hidden="false" customHeight="true" outlineLevel="0" collapsed="false">
      <c r="A1319" s="161"/>
      <c r="B1319" s="161"/>
    </row>
    <row r="1320" s="10" customFormat="true" ht="30" hidden="false" customHeight="true" outlineLevel="0" collapsed="false">
      <c r="A1320" s="161"/>
      <c r="B1320" s="161"/>
    </row>
    <row r="1321" s="10" customFormat="true" ht="30" hidden="false" customHeight="true" outlineLevel="0" collapsed="false">
      <c r="A1321" s="161"/>
      <c r="B1321" s="161"/>
    </row>
    <row r="1322" s="10" customFormat="true" ht="30" hidden="false" customHeight="true" outlineLevel="0" collapsed="false">
      <c r="A1322" s="161"/>
      <c r="B1322" s="161"/>
    </row>
    <row r="1323" s="10" customFormat="true" ht="30" hidden="false" customHeight="true" outlineLevel="0" collapsed="false">
      <c r="A1323" s="161"/>
      <c r="B1323" s="161"/>
    </row>
    <row r="1324" s="10" customFormat="true" ht="30" hidden="false" customHeight="true" outlineLevel="0" collapsed="false">
      <c r="A1324" s="161"/>
      <c r="B1324" s="161"/>
    </row>
    <row r="1325" s="10" customFormat="true" ht="30" hidden="false" customHeight="true" outlineLevel="0" collapsed="false">
      <c r="A1325" s="161"/>
      <c r="B1325" s="161"/>
    </row>
    <row r="1326" s="10" customFormat="true" ht="30" hidden="false" customHeight="true" outlineLevel="0" collapsed="false">
      <c r="A1326" s="161"/>
      <c r="B1326" s="161"/>
      <c r="K1326" s="160"/>
      <c r="L1326" s="160"/>
      <c r="M1326" s="160"/>
      <c r="N1326" s="160"/>
      <c r="O1326" s="160"/>
      <c r="P1326" s="160"/>
      <c r="Q1326" s="160"/>
      <c r="R1326" s="160"/>
    </row>
    <row r="1327" s="10" customFormat="true" ht="30" hidden="false" customHeight="true" outlineLevel="0" collapsed="false">
      <c r="A1327" s="161"/>
      <c r="B1327" s="161"/>
    </row>
    <row r="1328" s="10" customFormat="true" ht="30" hidden="false" customHeight="true" outlineLevel="0" collapsed="false">
      <c r="A1328" s="161"/>
      <c r="B1328" s="161"/>
    </row>
    <row r="1329" s="10" customFormat="true" ht="30" hidden="false" customHeight="true" outlineLevel="0" collapsed="false">
      <c r="A1329" s="161"/>
      <c r="B1329" s="161"/>
    </row>
    <row r="1330" s="10" customFormat="true" ht="30" hidden="false" customHeight="true" outlineLevel="0" collapsed="false">
      <c r="A1330" s="212"/>
      <c r="B1330" s="212"/>
    </row>
    <row r="1331" s="10" customFormat="true" ht="30" hidden="false" customHeight="true" outlineLevel="0" collapsed="false">
      <c r="A1331" s="161"/>
      <c r="B1331" s="161"/>
    </row>
    <row r="1332" s="10" customFormat="true" ht="30" hidden="false" customHeight="true" outlineLevel="0" collapsed="false">
      <c r="A1332" s="161"/>
      <c r="B1332" s="161"/>
    </row>
    <row r="1333" s="10" customFormat="true" ht="30" hidden="false" customHeight="true" outlineLevel="0" collapsed="false">
      <c r="A1333" s="161"/>
      <c r="B1333" s="161"/>
    </row>
    <row r="1334" s="10" customFormat="true" ht="30" hidden="false" customHeight="true" outlineLevel="0" collapsed="false">
      <c r="A1334" s="161"/>
      <c r="B1334" s="161"/>
    </row>
    <row r="1335" s="10" customFormat="true" ht="30" hidden="false" customHeight="true" outlineLevel="0" collapsed="false">
      <c r="A1335" s="161"/>
      <c r="B1335" s="161"/>
    </row>
    <row r="1336" s="10" customFormat="true" ht="30" hidden="false" customHeight="true" outlineLevel="0" collapsed="false">
      <c r="A1336" s="161"/>
      <c r="B1336" s="161"/>
    </row>
    <row r="1337" s="10" customFormat="true" ht="30" hidden="false" customHeight="true" outlineLevel="0" collapsed="false">
      <c r="A1337" s="161"/>
      <c r="B1337" s="161"/>
      <c r="I1337" s="111"/>
      <c r="J1337" s="111"/>
      <c r="K1337" s="111"/>
      <c r="L1337" s="111"/>
      <c r="M1337" s="111"/>
      <c r="N1337" s="111"/>
      <c r="O1337" s="111"/>
      <c r="P1337" s="111"/>
      <c r="Q1337" s="111"/>
      <c r="R1337" s="111"/>
    </row>
    <row r="1338" s="160" customFormat="true" ht="30" hidden="false" customHeight="true" outlineLevel="0" collapsed="false">
      <c r="A1338" s="161"/>
      <c r="B1338" s="161"/>
      <c r="C1338" s="10"/>
      <c r="D1338" s="10"/>
      <c r="E1338" s="10"/>
      <c r="F1338" s="10"/>
      <c r="G1338" s="10"/>
      <c r="H1338" s="10"/>
      <c r="I1338" s="10"/>
      <c r="J1338" s="10"/>
      <c r="K1338" s="10"/>
      <c r="L1338" s="10"/>
      <c r="M1338" s="10"/>
      <c r="N1338" s="10"/>
      <c r="O1338" s="10"/>
      <c r="P1338" s="10"/>
      <c r="Q1338" s="10"/>
      <c r="R1338" s="10"/>
      <c r="S1338" s="10"/>
      <c r="T1338" s="10"/>
      <c r="U1338" s="10"/>
      <c r="V1338" s="10"/>
      <c r="W1338" s="10"/>
      <c r="X1338" s="10"/>
      <c r="Y1338" s="10"/>
      <c r="Z1338" s="10"/>
    </row>
    <row r="1339" s="10" customFormat="true" ht="30" hidden="false" customHeight="true" outlineLevel="0" collapsed="false">
      <c r="A1339" s="161"/>
      <c r="B1339" s="161"/>
    </row>
    <row r="1340" s="10" customFormat="true" ht="30" hidden="false" customHeight="true" outlineLevel="0" collapsed="false">
      <c r="A1340" s="161"/>
      <c r="B1340" s="161"/>
    </row>
    <row r="1341" s="10" customFormat="true" ht="30" hidden="false" customHeight="true" outlineLevel="0" collapsed="false">
      <c r="A1341" s="185"/>
      <c r="B1341" s="185"/>
      <c r="C1341" s="111"/>
      <c r="D1341" s="111"/>
      <c r="E1341" s="111"/>
      <c r="F1341" s="111"/>
      <c r="G1341" s="111"/>
      <c r="H1341" s="111"/>
    </row>
    <row r="1342" s="10" customFormat="true" ht="30" hidden="false" customHeight="true" outlineLevel="0" collapsed="false">
      <c r="A1342" s="161"/>
      <c r="B1342" s="161"/>
    </row>
    <row r="1343" s="10" customFormat="true" ht="30" hidden="false" customHeight="true" outlineLevel="0" collapsed="false">
      <c r="A1343" s="161"/>
      <c r="B1343" s="161"/>
    </row>
    <row r="1344" s="10" customFormat="true" ht="30" hidden="false" customHeight="true" outlineLevel="0" collapsed="false">
      <c r="A1344" s="241"/>
      <c r="B1344" s="241"/>
    </row>
    <row r="1345" s="10" customFormat="true" ht="30" hidden="false" customHeight="true" outlineLevel="0" collapsed="false">
      <c r="A1345" s="241"/>
      <c r="B1345" s="241"/>
      <c r="I1345" s="111"/>
      <c r="J1345" s="111"/>
      <c r="K1345" s="111"/>
      <c r="L1345" s="111"/>
      <c r="M1345" s="111"/>
      <c r="N1345" s="111"/>
      <c r="O1345" s="111"/>
      <c r="P1345" s="111"/>
      <c r="Q1345" s="111"/>
      <c r="R1345" s="111"/>
    </row>
    <row r="1346" s="10" customFormat="true" ht="30" hidden="false" customHeight="true" outlineLevel="0" collapsed="false">
      <c r="A1346" s="226"/>
      <c r="B1346" s="226"/>
    </row>
    <row r="1347" s="10" customFormat="true" ht="30" hidden="false" customHeight="true" outlineLevel="0" collapsed="false">
      <c r="A1347" s="226"/>
      <c r="B1347" s="226"/>
    </row>
    <row r="1348" s="10" customFormat="true" ht="30" hidden="false" customHeight="true" outlineLevel="0" collapsed="false">
      <c r="A1348" s="236"/>
      <c r="B1348" s="236"/>
    </row>
    <row r="1349" s="10" customFormat="true" ht="30" hidden="false" customHeight="true" outlineLevel="0" collapsed="false">
      <c r="A1349" s="201"/>
      <c r="B1349" s="201"/>
      <c r="C1349" s="111"/>
      <c r="D1349" s="111"/>
      <c r="E1349" s="111"/>
      <c r="F1349" s="111"/>
      <c r="G1349" s="111"/>
      <c r="H1349" s="111"/>
    </row>
    <row r="1350" s="10" customFormat="true" ht="30" hidden="false" customHeight="true" outlineLevel="0" collapsed="false">
      <c r="A1350" s="161"/>
      <c r="B1350" s="161"/>
    </row>
    <row r="1351" s="160" customFormat="true" ht="30" hidden="false" customHeight="true" outlineLevel="0" collapsed="false">
      <c r="A1351" s="161"/>
      <c r="B1351" s="161"/>
      <c r="C1351" s="10"/>
      <c r="D1351" s="10"/>
      <c r="E1351" s="10"/>
      <c r="F1351" s="10"/>
      <c r="G1351" s="10"/>
      <c r="H1351" s="10"/>
      <c r="I1351" s="10"/>
      <c r="J1351" s="10"/>
      <c r="K1351" s="10"/>
      <c r="L1351" s="10"/>
      <c r="M1351" s="10"/>
      <c r="N1351" s="10"/>
      <c r="O1351" s="10"/>
      <c r="P1351" s="10"/>
      <c r="Q1351" s="10"/>
      <c r="R1351" s="10"/>
      <c r="S1351" s="10"/>
      <c r="T1351" s="10"/>
      <c r="U1351" s="10"/>
      <c r="V1351" s="10"/>
      <c r="W1351" s="10"/>
      <c r="X1351" s="10"/>
      <c r="Y1351" s="10"/>
      <c r="Z1351" s="10"/>
    </row>
    <row r="1352" s="10" customFormat="true" ht="42.75" hidden="false" customHeight="true" outlineLevel="0" collapsed="false">
      <c r="A1352" s="161"/>
      <c r="B1352" s="161"/>
    </row>
    <row r="1353" s="10" customFormat="true" ht="38.25" hidden="false" customHeight="true" outlineLevel="0" collapsed="false">
      <c r="A1353" s="161"/>
      <c r="B1353" s="161"/>
    </row>
    <row r="1354" s="10" customFormat="true" ht="32.25" hidden="false" customHeight="true" outlineLevel="0" collapsed="false">
      <c r="A1354" s="161"/>
      <c r="B1354" s="161"/>
    </row>
    <row r="1355" s="10" customFormat="true" ht="30" hidden="false" customHeight="true" outlineLevel="0" collapsed="false">
      <c r="A1355" s="161"/>
      <c r="B1355" s="161"/>
    </row>
    <row r="1356" s="10" customFormat="true" ht="24.95" hidden="false" customHeight="true" outlineLevel="0" collapsed="false">
      <c r="A1356" s="161"/>
      <c r="B1356" s="161"/>
    </row>
    <row r="1357" s="10" customFormat="true" ht="24.95" hidden="false" customHeight="true" outlineLevel="0" collapsed="false">
      <c r="A1357" s="161"/>
      <c r="B1357" s="161"/>
    </row>
    <row r="1358" s="10" customFormat="true" ht="24.95" hidden="false" customHeight="true" outlineLevel="0" collapsed="false">
      <c r="A1358" s="161"/>
      <c r="B1358" s="161"/>
    </row>
    <row r="1359" s="10" customFormat="true" ht="24.95" hidden="false" customHeight="true" outlineLevel="0" collapsed="false">
      <c r="A1359" s="161"/>
      <c r="B1359" s="161"/>
    </row>
    <row r="1360" s="10" customFormat="true" ht="24.95" hidden="false" customHeight="true" outlineLevel="0" collapsed="false">
      <c r="A1360" s="161"/>
      <c r="B1360" s="161"/>
    </row>
    <row r="1361" s="10" customFormat="true" ht="24.95" hidden="false" customHeight="true" outlineLevel="0" collapsed="false">
      <c r="A1361" s="161"/>
      <c r="B1361" s="161"/>
    </row>
    <row r="1362" s="10" customFormat="true" ht="24.95" hidden="false" customHeight="true" outlineLevel="0" collapsed="false">
      <c r="A1362" s="161"/>
      <c r="B1362" s="161"/>
    </row>
    <row r="1363" s="10" customFormat="true" ht="24.95" hidden="false" customHeight="true" outlineLevel="0" collapsed="false">
      <c r="A1363" s="161"/>
      <c r="B1363" s="161"/>
    </row>
    <row r="1364" s="10" customFormat="true" ht="24.95" hidden="false" customHeight="true" outlineLevel="0" collapsed="false">
      <c r="A1364" s="161"/>
      <c r="B1364" s="161"/>
    </row>
    <row r="1365" s="10" customFormat="true" ht="24.95" hidden="false" customHeight="true" outlineLevel="0" collapsed="false">
      <c r="A1365" s="161"/>
      <c r="B1365" s="161"/>
    </row>
    <row r="1366" s="10" customFormat="true" ht="24.95" hidden="false" customHeight="true" outlineLevel="0" collapsed="false">
      <c r="A1366" s="161"/>
      <c r="B1366" s="161"/>
    </row>
    <row r="1367" s="10" customFormat="true" ht="24.95" hidden="false" customHeight="true" outlineLevel="0" collapsed="false">
      <c r="A1367" s="161"/>
      <c r="B1367" s="161"/>
    </row>
    <row r="1368" s="10" customFormat="true" ht="24.95" hidden="false" customHeight="true" outlineLevel="0" collapsed="false">
      <c r="A1368" s="161"/>
      <c r="B1368" s="161"/>
    </row>
    <row r="1369" s="10" customFormat="true" ht="30" hidden="false" customHeight="true" outlineLevel="0" collapsed="false">
      <c r="A1369" s="161"/>
      <c r="B1369" s="161"/>
    </row>
    <row r="1370" s="10" customFormat="true" ht="60" hidden="false" customHeight="true" outlineLevel="0" collapsed="false">
      <c r="A1370" s="161"/>
      <c r="B1370" s="161"/>
    </row>
    <row r="1371" s="10" customFormat="true" ht="24.95" hidden="false" customHeight="true" outlineLevel="0" collapsed="false">
      <c r="A1371" s="161"/>
      <c r="B1371" s="161"/>
    </row>
    <row r="1372" s="10" customFormat="true" ht="24.95" hidden="false" customHeight="true" outlineLevel="0" collapsed="false">
      <c r="A1372" s="161"/>
      <c r="B1372" s="161"/>
    </row>
    <row r="1373" s="10" customFormat="true" ht="24.95" hidden="false" customHeight="true" outlineLevel="0" collapsed="false">
      <c r="A1373" s="161"/>
      <c r="B1373" s="161"/>
    </row>
    <row r="1374" s="10" customFormat="true" ht="24.95" hidden="false" customHeight="true" outlineLevel="0" collapsed="false">
      <c r="A1374" s="161"/>
      <c r="B1374" s="161"/>
    </row>
    <row r="1375" s="10" customFormat="true" ht="24.95" hidden="false" customHeight="true" outlineLevel="0" collapsed="false">
      <c r="A1375" s="161"/>
      <c r="B1375" s="161"/>
    </row>
    <row r="1376" s="10" customFormat="true" ht="24.95" hidden="false" customHeight="true" outlineLevel="0" collapsed="false">
      <c r="A1376" s="161"/>
      <c r="B1376" s="161"/>
    </row>
    <row r="1377" s="10" customFormat="true" ht="20.1" hidden="false" customHeight="true" outlineLevel="0" collapsed="false">
      <c r="A1377" s="161"/>
      <c r="B1377" s="161"/>
    </row>
    <row r="1378" s="10" customFormat="true" ht="20.1" hidden="false" customHeight="true" outlineLevel="0" collapsed="false">
      <c r="A1378" s="161"/>
      <c r="B1378" s="161"/>
    </row>
    <row r="1379" customFormat="false" ht="20.1" hidden="false" customHeight="true" outlineLevel="0" collapsed="false">
      <c r="A1379" s="161"/>
      <c r="B1379" s="161"/>
      <c r="C1379" s="10"/>
      <c r="D1379" s="10"/>
      <c r="E1379" s="10"/>
      <c r="F1379" s="10"/>
      <c r="G1379" s="10"/>
      <c r="H1379" s="10"/>
    </row>
    <row r="1380" customFormat="false" ht="20.1" hidden="false" customHeight="true" outlineLevel="0" collapsed="false">
      <c r="A1380" s="161"/>
      <c r="B1380" s="161"/>
      <c r="C1380" s="10"/>
      <c r="D1380" s="10"/>
      <c r="E1380" s="10"/>
      <c r="F1380" s="10"/>
      <c r="G1380" s="10"/>
      <c r="H1380" s="10"/>
    </row>
    <row r="1381" customFormat="false" ht="20.1" hidden="false" customHeight="true" outlineLevel="0" collapsed="false">
      <c r="A1381" s="161"/>
      <c r="B1381" s="161"/>
      <c r="C1381" s="10"/>
      <c r="D1381" s="10"/>
      <c r="E1381" s="10"/>
      <c r="F1381" s="10"/>
      <c r="G1381" s="10"/>
      <c r="H1381" s="10"/>
    </row>
    <row r="1382" customFormat="false" ht="20.1" hidden="false" customHeight="true" outlineLevel="0" collapsed="false">
      <c r="A1382" s="161"/>
      <c r="B1382" s="161"/>
      <c r="C1382" s="10"/>
      <c r="D1382" s="10"/>
      <c r="E1382" s="10"/>
      <c r="F1382" s="10"/>
      <c r="G1382" s="10"/>
      <c r="H1382" s="10"/>
    </row>
    <row r="1383" customFormat="false" ht="45" hidden="false" customHeight="true" outlineLevel="0" collapsed="false"/>
  </sheetData>
  <autoFilter ref="A1:A143"/>
  <mergeCells count="45">
    <mergeCell ref="A1:R1"/>
    <mergeCell ref="A2:R2"/>
    <mergeCell ref="A3:R3"/>
    <mergeCell ref="A4:A5"/>
    <mergeCell ref="B4:B5"/>
    <mergeCell ref="C4:C5"/>
    <mergeCell ref="D4:H4"/>
    <mergeCell ref="K4:N4"/>
    <mergeCell ref="O4:R4"/>
    <mergeCell ref="A6:D6"/>
    <mergeCell ref="A8:C8"/>
    <mergeCell ref="A14:C14"/>
    <mergeCell ref="A15:C15"/>
    <mergeCell ref="A19:C19"/>
    <mergeCell ref="A22:C22"/>
    <mergeCell ref="A23:C23"/>
    <mergeCell ref="A24:D24"/>
    <mergeCell ref="A26:C26"/>
    <mergeCell ref="A42:C42"/>
    <mergeCell ref="A51:Q51"/>
    <mergeCell ref="A53:C53"/>
    <mergeCell ref="A57:B57"/>
    <mergeCell ref="A58:B58"/>
    <mergeCell ref="A64:C64"/>
    <mergeCell ref="A69:C69"/>
    <mergeCell ref="A75:C75"/>
    <mergeCell ref="A78:C78"/>
    <mergeCell ref="A79:C79"/>
    <mergeCell ref="A80:D80"/>
    <mergeCell ref="A81:C81"/>
    <mergeCell ref="A84:R84"/>
    <mergeCell ref="A86:C86"/>
    <mergeCell ref="A98:R98"/>
    <mergeCell ref="A99:C99"/>
    <mergeCell ref="A105:C105"/>
    <mergeCell ref="A118:C118"/>
    <mergeCell ref="A128:C128"/>
    <mergeCell ref="A131:C131"/>
    <mergeCell ref="A136:C136"/>
    <mergeCell ref="A139:C139"/>
    <mergeCell ref="A140:C140"/>
    <mergeCell ref="A141:D141"/>
    <mergeCell ref="A143:C143"/>
    <mergeCell ref="A145:C145"/>
    <mergeCell ref="K765:M765"/>
  </mergeCells>
  <printOptions headings="false" gridLines="false" gridLinesSet="true" horizontalCentered="true" verticalCentered="false"/>
  <pageMargins left="0.196527777777778" right="0.196527777777778" top="0.0520833333333333" bottom="0.0729166666666667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AO65535"/>
  <sheetViews>
    <sheetView showFormulas="false" showGridLines="true" showRowColHeaders="true" showZeros="true" rightToLeft="false" tabSelected="false" showOutlineSymbols="true" defaultGridColor="true" view="pageBreakPreview" topLeftCell="A71" colorId="64" zoomScale="100" zoomScaleNormal="100" zoomScalePageLayoutView="100" workbookViewId="0">
      <selection pane="topLeft" activeCell="AD78" activeCellId="0" sqref="AD78"/>
    </sheetView>
  </sheetViews>
  <sheetFormatPr defaultRowHeight="20.1" zeroHeight="false" outlineLevelRow="0" outlineLevelCol="1"/>
  <cols>
    <col collapsed="false" customWidth="true" hidden="false" outlineLevel="0" max="1" min="1" style="1" width="28.34"/>
    <col collapsed="false" customWidth="true" hidden="false" outlineLevel="0" max="2" min="2" style="2" width="7.8"/>
    <col collapsed="false" customWidth="true" hidden="false" outlineLevel="0" max="3" min="3" style="3" width="7.22"/>
    <col collapsed="false" customWidth="true" hidden="false" outlineLevel="0" max="4" min="4" style="4" width="7.22"/>
    <col collapsed="false" customWidth="true" hidden="false" outlineLevel="0" max="5" min="5" style="5" width="5.96"/>
    <col collapsed="false" customWidth="true" hidden="false" outlineLevel="0" max="6" min="6" style="6" width="5.83"/>
    <col collapsed="false" customWidth="true" hidden="false" outlineLevel="0" max="7" min="7" style="6" width="6.39"/>
    <col collapsed="false" customWidth="true" hidden="false" outlineLevel="0" max="8" min="8" style="6" width="7.64"/>
    <col collapsed="false" customWidth="true" hidden="false" outlineLevel="1" max="9" min="9" style="7" width="5.96"/>
    <col collapsed="false" customWidth="true" hidden="false" outlineLevel="1" max="10" min="10" style="7" width="8.47"/>
    <col collapsed="false" customWidth="true" hidden="false" outlineLevel="0" max="11" min="11" style="5" width="5.83"/>
    <col collapsed="false" customWidth="true" hidden="false" outlineLevel="0" max="12" min="12" style="8" width="5.83"/>
    <col collapsed="false" customWidth="true" hidden="false" outlineLevel="0" max="13" min="13" style="8" width="5.7"/>
    <col collapsed="false" customWidth="true" hidden="false" outlineLevel="0" max="14" min="14" style="8" width="7.22"/>
    <col collapsed="false" customWidth="true" hidden="false" outlineLevel="0" max="15" min="15" style="9" width="6.39"/>
    <col collapsed="false" customWidth="true" hidden="false" outlineLevel="0" max="16" min="16" style="9" width="6.23"/>
    <col collapsed="false" customWidth="true" hidden="false" outlineLevel="0" max="17" min="17" style="8" width="7.49"/>
    <col collapsed="false" customWidth="true" hidden="false" outlineLevel="0" max="18" min="18" style="8" width="7.08"/>
    <col collapsed="false" customWidth="true" hidden="false" outlineLevel="0" max="20" min="19" style="10" width="2.92"/>
    <col collapsed="false" customWidth="true" hidden="true" outlineLevel="0" max="28" min="21" style="10" width="9.07"/>
    <col collapsed="false" customWidth="true" hidden="false" outlineLevel="0" max="29" min="29" style="10" width="9.48"/>
    <col collapsed="false" customWidth="true" hidden="false" outlineLevel="0" max="257" min="30" style="10" width="9.07"/>
    <col collapsed="false" customWidth="true" hidden="false" outlineLevel="0" max="1025" min="258" style="0" width="9.07"/>
  </cols>
  <sheetData>
    <row r="1" customFormat="false" ht="12.8" hidden="false" customHeight="true" outlineLevel="0" collapsed="false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</row>
    <row r="2" customFormat="false" ht="12.8" hidden="false" customHeight="true" outlineLevel="0" collapsed="false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</row>
    <row r="3" customFormat="false" ht="26.1" hidden="false" customHeight="true" outlineLevel="0" collapsed="false">
      <c r="A3" s="12" t="s">
        <v>230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73"/>
      <c r="T3" s="173"/>
    </row>
    <row r="4" customFormat="false" ht="26.1" hidden="false" customHeight="true" outlineLevel="0" collapsed="false">
      <c r="A4" s="13" t="s">
        <v>3</v>
      </c>
      <c r="B4" s="14" t="s">
        <v>4</v>
      </c>
      <c r="C4" s="14" t="s">
        <v>5</v>
      </c>
      <c r="D4" s="14" t="s">
        <v>6</v>
      </c>
      <c r="E4" s="14"/>
      <c r="F4" s="14"/>
      <c r="G4" s="14"/>
      <c r="H4" s="14"/>
      <c r="I4" s="15"/>
      <c r="J4" s="15"/>
      <c r="K4" s="16" t="s">
        <v>7</v>
      </c>
      <c r="L4" s="16"/>
      <c r="M4" s="16"/>
      <c r="N4" s="16"/>
      <c r="O4" s="16" t="s">
        <v>8</v>
      </c>
      <c r="P4" s="16"/>
      <c r="Q4" s="16"/>
      <c r="R4" s="16"/>
      <c r="S4" s="161"/>
      <c r="T4" s="161"/>
    </row>
    <row r="5" customFormat="false" ht="26.1" hidden="false" customHeight="true" outlineLevel="0" collapsed="false">
      <c r="A5" s="13"/>
      <c r="B5" s="14"/>
      <c r="C5" s="14"/>
      <c r="D5" s="14" t="s">
        <v>9</v>
      </c>
      <c r="E5" s="17" t="s">
        <v>10</v>
      </c>
      <c r="F5" s="17" t="s">
        <v>11</v>
      </c>
      <c r="G5" s="17" t="s">
        <v>12</v>
      </c>
      <c r="H5" s="18" t="s">
        <v>13</v>
      </c>
      <c r="I5" s="19" t="s">
        <v>14</v>
      </c>
      <c r="J5" s="19" t="s">
        <v>15</v>
      </c>
      <c r="K5" s="20" t="s">
        <v>16</v>
      </c>
      <c r="L5" s="21" t="s">
        <v>17</v>
      </c>
      <c r="M5" s="21" t="s">
        <v>18</v>
      </c>
      <c r="N5" s="21" t="s">
        <v>19</v>
      </c>
      <c r="O5" s="21" t="s">
        <v>20</v>
      </c>
      <c r="P5" s="21" t="s">
        <v>21</v>
      </c>
      <c r="Q5" s="21" t="s">
        <v>22</v>
      </c>
      <c r="R5" s="16" t="s">
        <v>23</v>
      </c>
      <c r="S5" s="161"/>
      <c r="T5" s="161"/>
    </row>
    <row r="6" customFormat="false" ht="31.5" hidden="false" customHeight="true" outlineLevel="0" collapsed="false">
      <c r="A6" s="22" t="s">
        <v>24</v>
      </c>
      <c r="B6" s="22"/>
      <c r="C6" s="22"/>
      <c r="D6" s="22"/>
      <c r="E6" s="23" t="n">
        <f aca="false">E7+E15+E18+E22+E23</f>
        <v>28.93674</v>
      </c>
      <c r="F6" s="23" t="n">
        <f aca="false">F7+F15+F18+F22+F23</f>
        <v>15.8754</v>
      </c>
      <c r="G6" s="23" t="n">
        <f aca="false">G7+G15+G18+G22+G23</f>
        <v>90.82095</v>
      </c>
      <c r="H6" s="24" t="n">
        <f aca="false">H7+H15+H18+H22+H23</f>
        <v>621.90936</v>
      </c>
      <c r="I6" s="19" t="s">
        <v>25</v>
      </c>
      <c r="J6" s="25" t="n">
        <f aca="false">J7+J24+J80</f>
        <v>0</v>
      </c>
      <c r="K6" s="19" t="n">
        <f aca="false">K8+K15+K18+K22+K23</f>
        <v>1.33</v>
      </c>
      <c r="L6" s="19" t="n">
        <f aca="false">L8+L15+L18+L22+L23</f>
        <v>0.143333333333333</v>
      </c>
      <c r="M6" s="19" t="n">
        <f aca="false">M8+M15+M18+M22+M23</f>
        <v>37.68</v>
      </c>
      <c r="N6" s="19" t="n">
        <f aca="false">N8+N15+N18+N22+N23</f>
        <v>0.38</v>
      </c>
      <c r="O6" s="19" t="n">
        <f aca="false">O8+O15+O18+O22+O23</f>
        <v>296.7</v>
      </c>
      <c r="P6" s="19" t="n">
        <f aca="false">P8+P15+P18+P22+P23</f>
        <v>365.9</v>
      </c>
      <c r="Q6" s="19" t="n">
        <f aca="false">Q8+Q15+Q18+Q22+Q23</f>
        <v>73.8</v>
      </c>
      <c r="R6" s="395" t="n">
        <f aca="false">R8+R15+R18+R22+R23</f>
        <v>3.45</v>
      </c>
      <c r="S6" s="161"/>
      <c r="T6" s="161"/>
      <c r="AC6" s="311"/>
    </row>
    <row r="7" customFormat="false" ht="21" hidden="false" customHeight="true" outlineLevel="0" collapsed="false">
      <c r="A7" s="22"/>
      <c r="B7" s="22"/>
      <c r="C7" s="22"/>
      <c r="D7" s="22"/>
      <c r="E7" s="27" t="n">
        <f aca="false">E8-(E8*6/100)</f>
        <v>7.11674</v>
      </c>
      <c r="F7" s="27" t="n">
        <f aca="false">F8-(F8*12/100)</f>
        <v>6.4504</v>
      </c>
      <c r="G7" s="27" t="n">
        <f aca="false">G8-(G8*9/100)</f>
        <v>19.33295</v>
      </c>
      <c r="H7" s="28" t="n">
        <f aca="false">E7*4+F7*9+G7*4</f>
        <v>163.85236</v>
      </c>
      <c r="I7" s="324"/>
      <c r="J7" s="29" t="n">
        <f aca="false">J8+J15+J18+J22+J23</f>
        <v>0</v>
      </c>
      <c r="K7" s="19"/>
      <c r="L7" s="19"/>
      <c r="M7" s="19"/>
      <c r="N7" s="19"/>
      <c r="O7" s="19"/>
      <c r="P7" s="19"/>
      <c r="Q7" s="19"/>
      <c r="R7" s="395"/>
      <c r="S7" s="161"/>
      <c r="T7" s="161"/>
    </row>
    <row r="8" customFormat="false" ht="32.25" hidden="false" customHeight="true" outlineLevel="0" collapsed="false">
      <c r="A8" s="30" t="s">
        <v>231</v>
      </c>
      <c r="B8" s="30"/>
      <c r="C8" s="30"/>
      <c r="D8" s="31" t="s">
        <v>27</v>
      </c>
      <c r="E8" s="32" t="n">
        <f aca="false">E9+E10+E11+E12+E13</f>
        <v>7.571</v>
      </c>
      <c r="F8" s="32" t="n">
        <f aca="false">F9+F10+F11+F12+F13</f>
        <v>7.33</v>
      </c>
      <c r="G8" s="32" t="n">
        <f aca="false">G9+G10+G11+G12+G13</f>
        <v>21.245</v>
      </c>
      <c r="H8" s="33" t="n">
        <f aca="false">G8*4+F8*9+E8*4</f>
        <v>181.234</v>
      </c>
      <c r="I8" s="391"/>
      <c r="J8" s="35" t="n">
        <f aca="false">J9+J10+J11+J12+J13+J14</f>
        <v>0</v>
      </c>
      <c r="K8" s="34" t="n">
        <v>0.65</v>
      </c>
      <c r="L8" s="34" t="n">
        <v>0.04</v>
      </c>
      <c r="M8" s="34" t="n">
        <v>22.08</v>
      </c>
      <c r="N8" s="34" t="n">
        <v>0.02</v>
      </c>
      <c r="O8" s="34" t="n">
        <v>132.28</v>
      </c>
      <c r="P8" s="34" t="n">
        <v>98.21</v>
      </c>
      <c r="Q8" s="34" t="n">
        <v>15.23</v>
      </c>
      <c r="R8" s="372" t="n">
        <v>0.12</v>
      </c>
      <c r="S8" s="161"/>
      <c r="T8" s="161"/>
    </row>
    <row r="9" customFormat="false" ht="26.1" hidden="false" customHeight="true" outlineLevel="0" collapsed="false">
      <c r="A9" s="36" t="s">
        <v>232</v>
      </c>
      <c r="B9" s="37" t="n">
        <v>15</v>
      </c>
      <c r="C9" s="37" t="n">
        <v>15</v>
      </c>
      <c r="D9" s="38"/>
      <c r="E9" s="46" t="n">
        <f aca="false">13.1*C9/100</f>
        <v>1.965</v>
      </c>
      <c r="F9" s="46" t="n">
        <f aca="false">6.2*C9/100</f>
        <v>0.93</v>
      </c>
      <c r="G9" s="46" t="n">
        <f aca="false">65.7*C9/100</f>
        <v>9.855</v>
      </c>
      <c r="H9" s="40"/>
      <c r="I9" s="391" t="n">
        <v>0</v>
      </c>
      <c r="J9" s="41" t="n">
        <f aca="false">I9*B9/1000</f>
        <v>0</v>
      </c>
      <c r="K9" s="27"/>
      <c r="L9" s="42"/>
      <c r="M9" s="42"/>
      <c r="N9" s="42"/>
      <c r="O9" s="43"/>
      <c r="P9" s="43"/>
      <c r="Q9" s="42"/>
      <c r="R9" s="396"/>
      <c r="S9" s="161"/>
      <c r="T9" s="161"/>
    </row>
    <row r="10" customFormat="false" ht="18.75" hidden="false" customHeight="true" outlineLevel="0" collapsed="false">
      <c r="A10" s="36" t="s">
        <v>29</v>
      </c>
      <c r="B10" s="44" t="n">
        <v>30</v>
      </c>
      <c r="C10" s="44" t="n">
        <v>30</v>
      </c>
      <c r="D10" s="38"/>
      <c r="E10" s="45"/>
      <c r="F10" s="45"/>
      <c r="G10" s="45"/>
      <c r="H10" s="40"/>
      <c r="I10" s="391"/>
      <c r="J10" s="41" t="n">
        <f aca="false">I10*B10/1000</f>
        <v>0</v>
      </c>
      <c r="K10" s="34"/>
      <c r="L10" s="43"/>
      <c r="M10" s="43"/>
      <c r="N10" s="43"/>
      <c r="O10" s="43"/>
      <c r="P10" s="43"/>
      <c r="Q10" s="43"/>
      <c r="R10" s="397"/>
      <c r="S10" s="161"/>
      <c r="T10" s="161"/>
    </row>
    <row r="11" customFormat="false" ht="18" hidden="false" customHeight="true" outlineLevel="0" collapsed="false">
      <c r="A11" s="36" t="s">
        <v>30</v>
      </c>
      <c r="B11" s="44" t="n">
        <v>200</v>
      </c>
      <c r="C11" s="44" t="n">
        <v>200</v>
      </c>
      <c r="D11" s="37"/>
      <c r="E11" s="46" t="n">
        <f aca="false">2.8*C11/100</f>
        <v>5.6</v>
      </c>
      <c r="F11" s="46" t="n">
        <f aca="false">3.2*C11/100</f>
        <v>6.4</v>
      </c>
      <c r="G11" s="46" t="n">
        <f aca="false">4.7*C11/100</f>
        <v>9.4</v>
      </c>
      <c r="H11" s="40"/>
      <c r="I11" s="391" t="n">
        <v>0</v>
      </c>
      <c r="J11" s="41" t="n">
        <f aca="false">I11*B11/1000</f>
        <v>0</v>
      </c>
      <c r="K11" s="41"/>
      <c r="L11" s="41"/>
      <c r="M11" s="41"/>
      <c r="N11" s="41"/>
      <c r="O11" s="41"/>
      <c r="P11" s="41"/>
      <c r="Q11" s="41"/>
      <c r="R11" s="398"/>
      <c r="S11" s="161"/>
      <c r="T11" s="161"/>
    </row>
    <row r="12" customFormat="false" ht="18" hidden="false" customHeight="true" outlineLevel="0" collapsed="false">
      <c r="A12" s="36" t="s">
        <v>31</v>
      </c>
      <c r="B12" s="44" t="n">
        <v>2</v>
      </c>
      <c r="C12" s="44" t="n">
        <v>2</v>
      </c>
      <c r="D12" s="37"/>
      <c r="E12" s="46" t="n">
        <f aca="false">0.3*C12/100</f>
        <v>0.006</v>
      </c>
      <c r="F12" s="46" t="n">
        <f aca="false">0*C12/100</f>
        <v>0</v>
      </c>
      <c r="G12" s="46" t="n">
        <f aca="false">99.5*C12/100</f>
        <v>1.99</v>
      </c>
      <c r="H12" s="40"/>
      <c r="I12" s="391" t="n">
        <v>0</v>
      </c>
      <c r="J12" s="41" t="n">
        <f aca="false">I12*B12/1000</f>
        <v>0</v>
      </c>
      <c r="K12" s="47"/>
      <c r="L12" s="42"/>
      <c r="M12" s="42"/>
      <c r="N12" s="42"/>
      <c r="O12" s="43"/>
      <c r="P12" s="43"/>
      <c r="Q12" s="42"/>
      <c r="R12" s="399"/>
      <c r="S12" s="161"/>
      <c r="T12" s="161"/>
    </row>
    <row r="13" customFormat="false" ht="17.25" hidden="false" customHeight="true" outlineLevel="0" collapsed="false">
      <c r="A13" s="48" t="s">
        <v>32</v>
      </c>
      <c r="B13" s="49" t="n">
        <v>1</v>
      </c>
      <c r="C13" s="49" t="n">
        <v>1</v>
      </c>
      <c r="D13" s="38"/>
      <c r="E13" s="45"/>
      <c r="F13" s="45"/>
      <c r="G13" s="45"/>
      <c r="H13" s="40"/>
      <c r="I13" s="391" t="n">
        <v>0</v>
      </c>
      <c r="J13" s="41" t="n">
        <f aca="false">I13*B13/1000</f>
        <v>0</v>
      </c>
      <c r="K13" s="47"/>
      <c r="L13" s="42"/>
      <c r="M13" s="42"/>
      <c r="N13" s="42"/>
      <c r="O13" s="43"/>
      <c r="P13" s="43"/>
      <c r="Q13" s="42"/>
      <c r="R13" s="399"/>
      <c r="S13" s="161"/>
      <c r="T13" s="161"/>
    </row>
    <row r="14" customFormat="false" ht="16.5" hidden="false" customHeight="true" outlineLevel="0" collapsed="false">
      <c r="A14" s="50" t="s">
        <v>33</v>
      </c>
      <c r="B14" s="37" t="n">
        <v>5</v>
      </c>
      <c r="C14" s="37" t="n">
        <v>5</v>
      </c>
      <c r="D14" s="38"/>
      <c r="E14" s="45" t="n">
        <f aca="false">0.6*C14/100</f>
        <v>0.03</v>
      </c>
      <c r="F14" s="45" t="n">
        <f aca="false">82.5*C14/100</f>
        <v>4.125</v>
      </c>
      <c r="G14" s="45" t="n">
        <f aca="false">0.9*C14/100</f>
        <v>0.045</v>
      </c>
      <c r="H14" s="40"/>
      <c r="I14" s="391" t="n">
        <v>0</v>
      </c>
      <c r="J14" s="27" t="n">
        <f aca="false">J15+J16</f>
        <v>0</v>
      </c>
      <c r="K14" s="34"/>
      <c r="L14" s="34"/>
      <c r="M14" s="34"/>
      <c r="N14" s="34"/>
      <c r="O14" s="34"/>
      <c r="P14" s="34"/>
      <c r="Q14" s="34"/>
      <c r="R14" s="372"/>
      <c r="S14" s="161"/>
      <c r="T14" s="161"/>
    </row>
    <row r="15" customFormat="false" ht="34.5" hidden="false" customHeight="true" outlineLevel="0" collapsed="false">
      <c r="A15" s="51" t="s">
        <v>162</v>
      </c>
      <c r="B15" s="51"/>
      <c r="C15" s="51"/>
      <c r="D15" s="38" t="s">
        <v>233</v>
      </c>
      <c r="E15" s="17" t="n">
        <f aca="false">E16+E17</f>
        <v>13.38</v>
      </c>
      <c r="F15" s="17" t="n">
        <f aca="false">F16+F17</f>
        <v>4.395</v>
      </c>
      <c r="G15" s="17" t="n">
        <f aca="false">G16+G17</f>
        <v>23.12</v>
      </c>
      <c r="H15" s="18" t="n">
        <f aca="false">E15*4+F15*9+G15*4</f>
        <v>185.555</v>
      </c>
      <c r="I15" s="324"/>
      <c r="J15" s="141" t="n">
        <f aca="false">J16+J17</f>
        <v>0</v>
      </c>
      <c r="K15" s="54" t="n">
        <v>0</v>
      </c>
      <c r="L15" s="34" t="n">
        <v>0.01</v>
      </c>
      <c r="M15" s="34" t="n">
        <v>0</v>
      </c>
      <c r="N15" s="34" t="n">
        <v>0</v>
      </c>
      <c r="O15" s="34" t="n">
        <v>14.5</v>
      </c>
      <c r="P15" s="34" t="n">
        <v>110.5</v>
      </c>
      <c r="Q15" s="34" t="n">
        <v>24.4</v>
      </c>
      <c r="R15" s="372" t="n">
        <v>1.9</v>
      </c>
      <c r="S15" s="161"/>
      <c r="T15" s="161"/>
    </row>
    <row r="16" customFormat="false" ht="20.25" hidden="false" customHeight="true" outlineLevel="0" collapsed="false">
      <c r="A16" s="36" t="s">
        <v>36</v>
      </c>
      <c r="B16" s="37" t="n">
        <v>30</v>
      </c>
      <c r="C16" s="37" t="n">
        <v>30</v>
      </c>
      <c r="D16" s="31"/>
      <c r="E16" s="32" t="n">
        <f aca="false">7.6*C16/100</f>
        <v>2.28</v>
      </c>
      <c r="F16" s="32" t="n">
        <f aca="false">0.9*C16/100</f>
        <v>0.27</v>
      </c>
      <c r="G16" s="32" t="n">
        <f aca="false">48.4*C16/100</f>
        <v>14.52</v>
      </c>
      <c r="H16" s="33"/>
      <c r="I16" s="400" t="n">
        <v>0</v>
      </c>
      <c r="J16" s="47" t="n">
        <f aca="false">I16*B16/1000</f>
        <v>0</v>
      </c>
      <c r="K16" s="57"/>
      <c r="L16" s="57"/>
      <c r="M16" s="57"/>
      <c r="N16" s="57"/>
      <c r="O16" s="57"/>
      <c r="P16" s="57"/>
      <c r="Q16" s="34"/>
      <c r="R16" s="372"/>
      <c r="S16" s="161"/>
      <c r="T16" s="161"/>
    </row>
    <row r="17" customFormat="false" ht="42.75" hidden="false" customHeight="true" outlineLevel="0" collapsed="false">
      <c r="A17" s="59" t="s">
        <v>38</v>
      </c>
      <c r="B17" s="60" t="n">
        <v>26</v>
      </c>
      <c r="C17" s="37" t="n">
        <v>25</v>
      </c>
      <c r="D17" s="31"/>
      <c r="E17" s="32" t="n">
        <f aca="false">44.4*C17/100</f>
        <v>11.1</v>
      </c>
      <c r="F17" s="32" t="n">
        <f aca="false">16.5*C17/100</f>
        <v>4.125</v>
      </c>
      <c r="G17" s="32" t="n">
        <f aca="false">34.4*C17/100</f>
        <v>8.6</v>
      </c>
      <c r="H17" s="33"/>
      <c r="I17" s="400" t="n">
        <v>0</v>
      </c>
      <c r="J17" s="47" t="n">
        <f aca="false">I17*B17/1000</f>
        <v>0</v>
      </c>
      <c r="K17" s="57"/>
      <c r="L17" s="57"/>
      <c r="M17" s="57"/>
      <c r="N17" s="57"/>
      <c r="O17" s="57"/>
      <c r="P17" s="57"/>
      <c r="Q17" s="41"/>
      <c r="R17" s="398"/>
      <c r="S17" s="161"/>
      <c r="T17" s="161"/>
    </row>
    <row r="18" customFormat="false" ht="33" hidden="false" customHeight="true" outlineLevel="0" collapsed="false">
      <c r="A18" s="30" t="s">
        <v>132</v>
      </c>
      <c r="B18" s="30"/>
      <c r="C18" s="30"/>
      <c r="D18" s="31" t="n">
        <v>200</v>
      </c>
      <c r="E18" s="32" t="n">
        <f aca="false">E19+E20+E21</f>
        <v>4.18</v>
      </c>
      <c r="F18" s="32" t="n">
        <f aca="false">F19+F20+F21</f>
        <v>4.43</v>
      </c>
      <c r="G18" s="32" t="n">
        <f aca="false">G19+G20+G21</f>
        <v>21.548</v>
      </c>
      <c r="H18" s="53" t="n">
        <f aca="false">E18*4+F18*9+G18*4</f>
        <v>142.782</v>
      </c>
      <c r="I18" s="391"/>
      <c r="J18" s="62" t="n">
        <f aca="false">J19+J20+J21</f>
        <v>0</v>
      </c>
      <c r="K18" s="34" t="n">
        <v>0.68</v>
      </c>
      <c r="L18" s="34" t="n">
        <v>0.04</v>
      </c>
      <c r="M18" s="34" t="n">
        <v>15.6</v>
      </c>
      <c r="N18" s="34" t="n">
        <v>0.01</v>
      </c>
      <c r="O18" s="34" t="n">
        <v>139.93</v>
      </c>
      <c r="P18" s="34" t="n">
        <v>113.19</v>
      </c>
      <c r="Q18" s="34" t="n">
        <v>23.23</v>
      </c>
      <c r="R18" s="372" t="n">
        <v>0.54</v>
      </c>
      <c r="S18" s="161"/>
      <c r="T18" s="161"/>
    </row>
    <row r="19" customFormat="false" ht="18.75" hidden="false" customHeight="true" outlineLevel="0" collapsed="false">
      <c r="A19" s="84" t="s">
        <v>133</v>
      </c>
      <c r="B19" s="277" t="n">
        <v>1.8</v>
      </c>
      <c r="C19" s="277" t="n">
        <v>1.8</v>
      </c>
      <c r="D19" s="119"/>
      <c r="E19" s="46" t="n">
        <f aca="false">27.5*C19/100</f>
        <v>0.495</v>
      </c>
      <c r="F19" s="46" t="n">
        <f aca="false">15*C19/100</f>
        <v>0.27</v>
      </c>
      <c r="G19" s="46" t="n">
        <f aca="false">28.5*C19/100</f>
        <v>0.513</v>
      </c>
      <c r="H19" s="81"/>
      <c r="I19" s="401" t="n">
        <v>0</v>
      </c>
      <c r="J19" s="61" t="n">
        <f aca="false">I19*B19/1000</f>
        <v>0</v>
      </c>
      <c r="K19" s="61"/>
      <c r="L19" s="42"/>
      <c r="M19" s="42"/>
      <c r="N19" s="42"/>
      <c r="O19" s="43"/>
      <c r="P19" s="43"/>
      <c r="Q19" s="42"/>
      <c r="R19" s="399"/>
      <c r="S19" s="161"/>
      <c r="T19" s="161"/>
    </row>
    <row r="20" customFormat="false" ht="18.75" hidden="false" customHeight="true" outlineLevel="0" collapsed="false">
      <c r="A20" s="84" t="s">
        <v>30</v>
      </c>
      <c r="B20" s="119" t="n">
        <v>130</v>
      </c>
      <c r="C20" s="119" t="n">
        <v>130</v>
      </c>
      <c r="D20" s="119"/>
      <c r="E20" s="46" t="n">
        <f aca="false">2.8*C20/100</f>
        <v>3.64</v>
      </c>
      <c r="F20" s="46" t="n">
        <f aca="false">3.2*C20/100</f>
        <v>4.16</v>
      </c>
      <c r="G20" s="46" t="n">
        <f aca="false">4.7*C20/100</f>
        <v>6.11</v>
      </c>
      <c r="H20" s="81"/>
      <c r="I20" s="402" t="n">
        <v>0</v>
      </c>
      <c r="J20" s="61" t="n">
        <f aca="false">I20*B20/1000</f>
        <v>0</v>
      </c>
      <c r="K20" s="61"/>
      <c r="L20" s="292"/>
      <c r="M20" s="292"/>
      <c r="N20" s="292"/>
      <c r="O20" s="293"/>
      <c r="P20" s="293"/>
      <c r="Q20" s="292"/>
      <c r="R20" s="403"/>
      <c r="S20" s="161"/>
      <c r="T20" s="161"/>
    </row>
    <row r="21" customFormat="false" ht="17.25" hidden="false" customHeight="true" outlineLevel="0" collapsed="false">
      <c r="A21" s="50" t="s">
        <v>31</v>
      </c>
      <c r="B21" s="65" t="n">
        <v>15</v>
      </c>
      <c r="C21" s="65" t="n">
        <v>15</v>
      </c>
      <c r="D21" s="65"/>
      <c r="E21" s="46" t="n">
        <f aca="false">0.3*C21/100</f>
        <v>0.045</v>
      </c>
      <c r="F21" s="46" t="n">
        <f aca="false">0*C21/100</f>
        <v>0</v>
      </c>
      <c r="G21" s="46" t="n">
        <f aca="false">99.5*C21/100</f>
        <v>14.925</v>
      </c>
      <c r="H21" s="45"/>
      <c r="I21" s="391" t="n">
        <v>0</v>
      </c>
      <c r="J21" s="61" t="n">
        <f aca="false">I21*B21/1000</f>
        <v>0</v>
      </c>
      <c r="K21" s="47"/>
      <c r="L21" s="47"/>
      <c r="M21" s="47"/>
      <c r="N21" s="47"/>
      <c r="O21" s="47"/>
      <c r="P21" s="47"/>
      <c r="Q21" s="47"/>
      <c r="R21" s="404"/>
      <c r="S21" s="161"/>
      <c r="T21" s="161"/>
    </row>
    <row r="22" customFormat="false" ht="26.25" hidden="false" customHeight="true" outlineLevel="0" collapsed="false">
      <c r="A22" s="69" t="s">
        <v>41</v>
      </c>
      <c r="B22" s="69"/>
      <c r="C22" s="69"/>
      <c r="D22" s="70" t="n">
        <v>30</v>
      </c>
      <c r="E22" s="32" t="n">
        <f aca="false">6.6*D22/100</f>
        <v>1.98</v>
      </c>
      <c r="F22" s="32" t="n">
        <f aca="false">1.1*D22/100</f>
        <v>0.33</v>
      </c>
      <c r="G22" s="32" t="n">
        <f aca="false">41*D22/100</f>
        <v>12.3</v>
      </c>
      <c r="H22" s="28" t="n">
        <f aca="false">E22*4+F22*9+G22*4</f>
        <v>60.09</v>
      </c>
      <c r="I22" s="391" t="n">
        <v>0</v>
      </c>
      <c r="J22" s="35" t="n">
        <f aca="false">I22*D22/1000</f>
        <v>0</v>
      </c>
      <c r="K22" s="34" t="n">
        <v>0</v>
      </c>
      <c r="L22" s="34" t="n">
        <v>0.0333333333333333</v>
      </c>
      <c r="M22" s="34" t="n">
        <v>0</v>
      </c>
      <c r="N22" s="34" t="n">
        <v>0.32</v>
      </c>
      <c r="O22" s="34" t="n">
        <v>7</v>
      </c>
      <c r="P22" s="34" t="n">
        <v>31</v>
      </c>
      <c r="Q22" s="34" t="n">
        <v>8.2</v>
      </c>
      <c r="R22" s="372" t="n">
        <v>0.58</v>
      </c>
      <c r="S22" s="161"/>
      <c r="T22" s="161"/>
    </row>
    <row r="23" customFormat="false" ht="23.25" hidden="false" customHeight="true" outlineLevel="0" collapsed="false">
      <c r="A23" s="69" t="s">
        <v>42</v>
      </c>
      <c r="B23" s="69"/>
      <c r="C23" s="69"/>
      <c r="D23" s="70" t="n">
        <v>30</v>
      </c>
      <c r="E23" s="32" t="n">
        <f aca="false">7.6*D23/100</f>
        <v>2.28</v>
      </c>
      <c r="F23" s="32" t="n">
        <f aca="false">0.9*D23/100</f>
        <v>0.27</v>
      </c>
      <c r="G23" s="32" t="n">
        <f aca="false">48.4*D23/100</f>
        <v>14.52</v>
      </c>
      <c r="H23" s="28" t="n">
        <f aca="false">E23*4+F23*9+G23*4</f>
        <v>69.63</v>
      </c>
      <c r="I23" s="391" t="n">
        <v>0</v>
      </c>
      <c r="J23" s="35" t="n">
        <f aca="false">I23*D23/1000</f>
        <v>0</v>
      </c>
      <c r="K23" s="34" t="n">
        <v>0</v>
      </c>
      <c r="L23" s="34" t="n">
        <v>0.02</v>
      </c>
      <c r="M23" s="34" t="n">
        <v>0</v>
      </c>
      <c r="N23" s="34" t="n">
        <v>0.03</v>
      </c>
      <c r="O23" s="34" t="n">
        <v>2.99</v>
      </c>
      <c r="P23" s="34" t="n">
        <v>13</v>
      </c>
      <c r="Q23" s="34" t="n">
        <v>2.74</v>
      </c>
      <c r="R23" s="372" t="n">
        <v>0.31</v>
      </c>
      <c r="S23" s="161"/>
      <c r="T23" s="161"/>
    </row>
    <row r="24" customFormat="false" ht="30" hidden="false" customHeight="true" outlineLevel="0" collapsed="false">
      <c r="A24" s="22" t="s">
        <v>43</v>
      </c>
      <c r="B24" s="22"/>
      <c r="C24" s="22"/>
      <c r="D24" s="22"/>
      <c r="E24" s="23" t="n">
        <f aca="false">E25+E41+E64+E66+E74+E78+E79</f>
        <v>41.79499</v>
      </c>
      <c r="F24" s="23" t="n">
        <f aca="false">F25+F41+F64+F66+F74+F78+F79</f>
        <v>30.61148</v>
      </c>
      <c r="G24" s="23" t="n">
        <f aca="false">G25+G41+G64+G66+G74+G78+G79</f>
        <v>75.86615</v>
      </c>
      <c r="H24" s="72" t="n">
        <f aca="false">H25+H51+H61+H66+H74+H78+H79</f>
        <v>997.4092</v>
      </c>
      <c r="I24" s="324"/>
      <c r="J24" s="29" t="n">
        <f aca="false">J26+J52+J62+J66+J74+J78+J79</f>
        <v>0</v>
      </c>
      <c r="K24" s="19" t="n">
        <f aca="false">K26+K41+K64+K66+K74+K78+K79</f>
        <v>11.5833333333333</v>
      </c>
      <c r="L24" s="19" t="n">
        <f aca="false">L26+L41+L64+L66+L74+L78+L79</f>
        <v>0.280833333333333</v>
      </c>
      <c r="M24" s="19" t="n">
        <f aca="false">M26+M41+M64+M66+M74+M78+M79</f>
        <v>0.82</v>
      </c>
      <c r="N24" s="19" t="n">
        <f aca="false">N26+N41+N64+N66+N74+N78+N79</f>
        <v>8.15</v>
      </c>
      <c r="O24" s="19" t="n">
        <f aca="false">O26+O41+O64+O66+O74+O78+O79</f>
        <v>109.1025</v>
      </c>
      <c r="P24" s="19" t="n">
        <f aca="false">P26+P41+P64+P66+P74+P78+P79</f>
        <v>313.1225</v>
      </c>
      <c r="Q24" s="19" t="n">
        <f aca="false">Q26+Q41+Q64+Q66+Q74+Q78+Q79</f>
        <v>71.5625</v>
      </c>
      <c r="R24" s="395" t="n">
        <f aca="false">R26+R41+R64+R66+R74+R78+R79</f>
        <v>3.5175</v>
      </c>
      <c r="S24" s="161"/>
      <c r="T24" s="161"/>
    </row>
    <row r="25" customFormat="false" ht="24" hidden="false" customHeight="true" outlineLevel="0" collapsed="false">
      <c r="A25" s="22"/>
      <c r="B25" s="22"/>
      <c r="C25" s="22"/>
      <c r="D25" s="22"/>
      <c r="E25" s="27" t="n">
        <f aca="false">E26-(E26*6/100)</f>
        <v>5.45999</v>
      </c>
      <c r="F25" s="27" t="n">
        <f aca="false">F26-(F26*12/100)</f>
        <v>7.25648</v>
      </c>
      <c r="G25" s="27" t="n">
        <f aca="false">G26-(G26*9/100)</f>
        <v>14.64645</v>
      </c>
      <c r="H25" s="405" t="n">
        <f aca="false">E25*4+F25*9+G25*4</f>
        <v>145.73408</v>
      </c>
      <c r="I25" s="324"/>
      <c r="J25" s="19"/>
      <c r="K25" s="19"/>
      <c r="L25" s="19"/>
      <c r="M25" s="19"/>
      <c r="N25" s="19"/>
      <c r="O25" s="76"/>
      <c r="P25" s="76"/>
      <c r="Q25" s="19"/>
      <c r="R25" s="395"/>
      <c r="S25" s="161"/>
      <c r="T25" s="161"/>
    </row>
    <row r="26" s="55" customFormat="true" ht="25.5" hidden="false" customHeight="true" outlineLevel="0" collapsed="false">
      <c r="A26" s="51" t="s">
        <v>234</v>
      </c>
      <c r="B26" s="51"/>
      <c r="C26" s="51"/>
      <c r="D26" s="38" t="s">
        <v>186</v>
      </c>
      <c r="E26" s="117" t="n">
        <f aca="false">E27+E28+E29+E30+E31+E32+E33+E34+E35+E36+E38+E39</f>
        <v>5.8085</v>
      </c>
      <c r="F26" s="117" t="n">
        <f aca="false">F27+F28+F29+F30+F31+F32+F33+F34+F35+F36+F38+F39</f>
        <v>8.246</v>
      </c>
      <c r="G26" s="117" t="n">
        <f aca="false">G27+G28+G29+G30+G31+G32+G33+G34+G35+G36+G38+G39</f>
        <v>16.095</v>
      </c>
      <c r="H26" s="33" t="n">
        <f aca="false">E26*4+F26*9+G26*4</f>
        <v>161.828</v>
      </c>
      <c r="I26" s="391"/>
      <c r="J26" s="406" t="n">
        <f aca="false">J27+J28+J29+J30+J31+J32+J33+J34+J35+J36+J37+J38+J39</f>
        <v>0</v>
      </c>
      <c r="K26" s="34" t="n">
        <v>3.19</v>
      </c>
      <c r="L26" s="34" t="n">
        <v>0.05</v>
      </c>
      <c r="M26" s="34" t="n">
        <v>0.03</v>
      </c>
      <c r="N26" s="34" t="n">
        <v>0.5</v>
      </c>
      <c r="O26" s="34" t="n">
        <v>22.83</v>
      </c>
      <c r="P26" s="34" t="n">
        <v>62.84</v>
      </c>
      <c r="Q26" s="34" t="n">
        <v>13.6</v>
      </c>
      <c r="R26" s="372" t="n">
        <v>0.71</v>
      </c>
      <c r="S26" s="161"/>
      <c r="T26" s="162"/>
      <c r="U26" s="10"/>
      <c r="V26" s="10"/>
      <c r="W26" s="10"/>
      <c r="X26" s="10"/>
      <c r="Y26" s="10"/>
      <c r="Z26" s="10"/>
      <c r="AA26" s="10"/>
      <c r="AB26" s="10"/>
    </row>
    <row r="27" customFormat="false" ht="20.25" hidden="false" customHeight="true" outlineLevel="0" collapsed="false">
      <c r="A27" s="59" t="s">
        <v>166</v>
      </c>
      <c r="B27" s="78" t="n">
        <f aca="false">C27*1.36</f>
        <v>22.44</v>
      </c>
      <c r="C27" s="139" t="n">
        <v>16.5</v>
      </c>
      <c r="D27" s="150"/>
      <c r="E27" s="54" t="n">
        <f aca="false">18.9*C27/100</f>
        <v>3.1185</v>
      </c>
      <c r="F27" s="17" t="n">
        <f aca="false">12.4*C27/100</f>
        <v>2.046</v>
      </c>
      <c r="G27" s="17" t="n">
        <v>0</v>
      </c>
      <c r="H27" s="251"/>
      <c r="I27" s="391" t="n">
        <v>0</v>
      </c>
      <c r="J27" s="407" t="n">
        <f aca="false">I27*B27/1000</f>
        <v>0</v>
      </c>
      <c r="K27" s="137"/>
      <c r="L27" s="137"/>
      <c r="M27" s="138"/>
      <c r="N27" s="138"/>
      <c r="O27" s="137"/>
      <c r="P27" s="137"/>
      <c r="Q27" s="292"/>
      <c r="R27" s="403"/>
      <c r="S27" s="161"/>
      <c r="T27" s="161"/>
    </row>
    <row r="28" s="58" customFormat="true" ht="18" hidden="false" customHeight="true" outlineLevel="0" collapsed="false">
      <c r="A28" s="50" t="s">
        <v>235</v>
      </c>
      <c r="B28" s="82" t="n">
        <f aca="false">C28*1.25</f>
        <v>25</v>
      </c>
      <c r="C28" s="65" t="n">
        <v>20</v>
      </c>
      <c r="D28" s="31"/>
      <c r="E28" s="32" t="n">
        <f aca="false">1.8*C28/100</f>
        <v>0.36</v>
      </c>
      <c r="F28" s="32" t="n">
        <v>0</v>
      </c>
      <c r="G28" s="32" t="n">
        <f aca="false">5.4*C28/100</f>
        <v>1.08</v>
      </c>
      <c r="H28" s="33"/>
      <c r="I28" s="400" t="n">
        <v>0</v>
      </c>
      <c r="J28" s="407" t="n">
        <f aca="false">I28*B28/1000</f>
        <v>0</v>
      </c>
      <c r="K28" s="43"/>
      <c r="L28" s="43"/>
      <c r="M28" s="43"/>
      <c r="N28" s="43"/>
      <c r="O28" s="43"/>
      <c r="P28" s="43"/>
      <c r="Q28" s="34"/>
      <c r="R28" s="408"/>
      <c r="S28" s="161"/>
      <c r="T28" s="162"/>
      <c r="U28" s="10"/>
      <c r="V28" s="10"/>
      <c r="W28" s="10"/>
      <c r="X28" s="10"/>
      <c r="Y28" s="10"/>
      <c r="Z28" s="10"/>
      <c r="AA28" s="10"/>
      <c r="AB28" s="10"/>
    </row>
    <row r="29" s="55" customFormat="true" ht="18" hidden="false" customHeight="true" outlineLevel="0" collapsed="false">
      <c r="A29" s="50" t="s">
        <v>46</v>
      </c>
      <c r="B29" s="82" t="n">
        <f aca="false">C29*1.33</f>
        <v>86.45</v>
      </c>
      <c r="C29" s="37" t="n">
        <v>65</v>
      </c>
      <c r="D29" s="44"/>
      <c r="E29" s="56"/>
      <c r="F29" s="56"/>
      <c r="G29" s="56"/>
      <c r="H29" s="244"/>
      <c r="I29" s="391"/>
      <c r="J29" s="407" t="n">
        <f aca="false">I29*B29/1000</f>
        <v>0</v>
      </c>
      <c r="K29" s="43"/>
      <c r="L29" s="43"/>
      <c r="M29" s="43"/>
      <c r="N29" s="43"/>
      <c r="O29" s="43"/>
      <c r="P29" s="43"/>
      <c r="Q29" s="19"/>
      <c r="R29" s="395"/>
      <c r="S29" s="161"/>
      <c r="T29" s="162"/>
      <c r="U29" s="10"/>
      <c r="V29" s="10"/>
      <c r="W29" s="10"/>
      <c r="X29" s="10"/>
      <c r="Y29" s="10"/>
      <c r="Z29" s="10"/>
      <c r="AA29" s="10"/>
      <c r="AB29" s="10"/>
    </row>
    <row r="30" customFormat="false" ht="18" hidden="false" customHeight="true" outlineLevel="0" collapsed="false">
      <c r="A30" s="84" t="s">
        <v>47</v>
      </c>
      <c r="B30" s="85" t="n">
        <f aca="false">C30*1.43</f>
        <v>92.95</v>
      </c>
      <c r="C30" s="49" t="n">
        <v>65</v>
      </c>
      <c r="D30" s="253"/>
      <c r="E30" s="46"/>
      <c r="F30" s="46"/>
      <c r="G30" s="46"/>
      <c r="H30" s="80"/>
      <c r="I30" s="61"/>
      <c r="J30" s="407" t="n">
        <f aca="false">I30*B30/1000</f>
        <v>0</v>
      </c>
      <c r="K30" s="42"/>
      <c r="L30" s="42"/>
      <c r="M30" s="43"/>
      <c r="N30" s="43"/>
      <c r="O30" s="42"/>
      <c r="P30" s="42"/>
      <c r="Q30" s="34"/>
      <c r="R30" s="372"/>
      <c r="S30" s="161"/>
      <c r="T30" s="161"/>
    </row>
    <row r="31" s="55" customFormat="true" ht="15" hidden="false" customHeight="true" outlineLevel="0" collapsed="false">
      <c r="A31" s="84" t="s">
        <v>48</v>
      </c>
      <c r="B31" s="85" t="n">
        <f aca="false">C31*1.54</f>
        <v>100.1</v>
      </c>
      <c r="C31" s="49" t="n">
        <v>65</v>
      </c>
      <c r="D31" s="253"/>
      <c r="E31" s="46"/>
      <c r="F31" s="46"/>
      <c r="G31" s="46"/>
      <c r="H31" s="80"/>
      <c r="I31" s="61"/>
      <c r="J31" s="407" t="n">
        <f aca="false">I31*B31/1000</f>
        <v>0</v>
      </c>
      <c r="K31" s="42"/>
      <c r="L31" s="42"/>
      <c r="M31" s="43"/>
      <c r="N31" s="43"/>
      <c r="O31" s="42"/>
      <c r="P31" s="42"/>
      <c r="Q31" s="47"/>
      <c r="R31" s="404"/>
      <c r="S31" s="161"/>
      <c r="T31" s="162"/>
      <c r="U31" s="10"/>
      <c r="V31" s="10"/>
      <c r="W31" s="10"/>
      <c r="X31" s="10"/>
      <c r="Y31" s="10"/>
      <c r="Z31" s="10"/>
      <c r="AA31" s="10"/>
      <c r="AB31" s="10"/>
    </row>
    <row r="32" s="55" customFormat="true" ht="17.25" hidden="false" customHeight="true" outlineLevel="0" collapsed="false">
      <c r="A32" s="84" t="s">
        <v>49</v>
      </c>
      <c r="B32" s="85" t="n">
        <f aca="false">C32*1.67</f>
        <v>108.55</v>
      </c>
      <c r="C32" s="49" t="n">
        <v>65</v>
      </c>
      <c r="D32" s="253"/>
      <c r="E32" s="56" t="n">
        <f aca="false">2*C32/100</f>
        <v>1.3</v>
      </c>
      <c r="F32" s="56" t="n">
        <f aca="false">0.1*C32/100</f>
        <v>0.065</v>
      </c>
      <c r="G32" s="56" t="n">
        <f aca="false">19.7*C32/100</f>
        <v>12.805</v>
      </c>
      <c r="H32" s="80"/>
      <c r="I32" s="61" t="n">
        <v>0</v>
      </c>
      <c r="J32" s="407" t="n">
        <f aca="false">I32*B32/1000</f>
        <v>0</v>
      </c>
      <c r="K32" s="42"/>
      <c r="L32" s="42"/>
      <c r="M32" s="43"/>
      <c r="N32" s="43"/>
      <c r="O32" s="42"/>
      <c r="P32" s="42"/>
      <c r="Q32" s="41"/>
      <c r="R32" s="409"/>
      <c r="S32" s="161"/>
      <c r="T32" s="162"/>
      <c r="U32" s="10"/>
      <c r="V32" s="10"/>
      <c r="W32" s="10"/>
      <c r="X32" s="10"/>
      <c r="Y32" s="10"/>
      <c r="Z32" s="10"/>
      <c r="AA32" s="10"/>
      <c r="AB32" s="10"/>
    </row>
    <row r="33" customFormat="false" ht="18" hidden="false" customHeight="true" outlineLevel="0" collapsed="false">
      <c r="A33" s="50" t="s">
        <v>50</v>
      </c>
      <c r="B33" s="139" t="n">
        <f aca="false">C33*1.25</f>
        <v>12.5</v>
      </c>
      <c r="C33" s="44" t="n">
        <v>10</v>
      </c>
      <c r="D33" s="37"/>
      <c r="E33" s="56"/>
      <c r="F33" s="56"/>
      <c r="G33" s="56"/>
      <c r="H33" s="33"/>
      <c r="I33" s="41"/>
      <c r="J33" s="407" t="n">
        <f aca="false">I33*B33/1000</f>
        <v>0</v>
      </c>
      <c r="K33" s="43"/>
      <c r="L33" s="43"/>
      <c r="M33" s="43"/>
      <c r="N33" s="43"/>
      <c r="O33" s="43"/>
      <c r="P33" s="43"/>
      <c r="Q33" s="41"/>
      <c r="R33" s="398"/>
      <c r="S33" s="161"/>
      <c r="T33" s="161"/>
    </row>
    <row r="34" s="55" customFormat="true" ht="18.75" hidden="false" customHeight="true" outlineLevel="0" collapsed="false">
      <c r="A34" s="48" t="s">
        <v>51</v>
      </c>
      <c r="B34" s="253" t="n">
        <f aca="false">C34*1.33</f>
        <v>13.3</v>
      </c>
      <c r="C34" s="253" t="n">
        <v>10</v>
      </c>
      <c r="D34" s="49"/>
      <c r="E34" s="56" t="n">
        <f aca="false">1.3*C34/100</f>
        <v>0.13</v>
      </c>
      <c r="F34" s="56" t="n">
        <f aca="false">0.1*C34/100</f>
        <v>0.01</v>
      </c>
      <c r="G34" s="56" t="n">
        <f aca="false">7*C34/100</f>
        <v>0.7</v>
      </c>
      <c r="H34" s="18"/>
      <c r="I34" s="27" t="n">
        <v>0</v>
      </c>
      <c r="J34" s="407" t="n">
        <f aca="false">I34*B34/1000</f>
        <v>0</v>
      </c>
      <c r="K34" s="42"/>
      <c r="L34" s="42"/>
      <c r="M34" s="43"/>
      <c r="N34" s="43"/>
      <c r="O34" s="42"/>
      <c r="P34" s="42"/>
      <c r="Q34" s="41"/>
      <c r="R34" s="409"/>
      <c r="S34" s="161"/>
      <c r="T34" s="162"/>
      <c r="U34" s="10"/>
      <c r="V34" s="10"/>
      <c r="W34" s="10"/>
      <c r="X34" s="10"/>
      <c r="Y34" s="10"/>
      <c r="Z34" s="10"/>
      <c r="AA34" s="10"/>
      <c r="AB34" s="10"/>
    </row>
    <row r="35" s="55" customFormat="true" ht="17.25" hidden="false" customHeight="true" outlineLevel="0" collapsed="false">
      <c r="A35" s="36" t="s">
        <v>52</v>
      </c>
      <c r="B35" s="44" t="n">
        <f aca="false">C35*1.19</f>
        <v>11.9</v>
      </c>
      <c r="C35" s="44" t="n">
        <v>10</v>
      </c>
      <c r="D35" s="37"/>
      <c r="E35" s="56" t="n">
        <f aca="false">1.7*C35/100</f>
        <v>0.17</v>
      </c>
      <c r="F35" s="45" t="n">
        <v>0</v>
      </c>
      <c r="G35" s="45" t="n">
        <f aca="false">9.5*C35/100</f>
        <v>0.95</v>
      </c>
      <c r="H35" s="33"/>
      <c r="I35" s="41" t="n">
        <v>0</v>
      </c>
      <c r="J35" s="407" t="n">
        <f aca="false">I35*B35/1000</f>
        <v>0</v>
      </c>
      <c r="K35" s="43"/>
      <c r="L35" s="43"/>
      <c r="M35" s="43"/>
      <c r="N35" s="43"/>
      <c r="O35" s="43"/>
      <c r="P35" s="43"/>
      <c r="Q35" s="57"/>
      <c r="R35" s="410"/>
      <c r="S35" s="161"/>
      <c r="T35" s="162"/>
      <c r="U35" s="10"/>
      <c r="V35" s="10"/>
      <c r="W35" s="10"/>
      <c r="X35" s="10"/>
      <c r="Y35" s="10"/>
      <c r="Z35" s="10"/>
      <c r="AA35" s="10"/>
      <c r="AB35" s="10"/>
    </row>
    <row r="36" s="55" customFormat="true" ht="16.5" hidden="false" customHeight="true" outlineLevel="0" collapsed="false">
      <c r="A36" s="50" t="s">
        <v>236</v>
      </c>
      <c r="B36" s="82" t="n">
        <f aca="false">C36*1.82</f>
        <v>27.3</v>
      </c>
      <c r="C36" s="82" t="n">
        <v>15</v>
      </c>
      <c r="D36" s="31"/>
      <c r="E36" s="56" t="n">
        <f aca="false">2.8*C36/100</f>
        <v>0.42</v>
      </c>
      <c r="F36" s="45" t="n">
        <v>0</v>
      </c>
      <c r="G36" s="45" t="n">
        <f aca="false">1.3*C36/100</f>
        <v>0.195</v>
      </c>
      <c r="H36" s="133"/>
      <c r="I36" s="47" t="n">
        <v>0</v>
      </c>
      <c r="J36" s="407" t="n">
        <f aca="false">I36*B36/1000</f>
        <v>0</v>
      </c>
      <c r="K36" s="43"/>
      <c r="L36" s="43"/>
      <c r="M36" s="43"/>
      <c r="N36" s="43"/>
      <c r="O36" s="43"/>
      <c r="P36" s="43"/>
      <c r="Q36" s="57"/>
      <c r="R36" s="410"/>
      <c r="S36" s="161"/>
      <c r="T36" s="162"/>
      <c r="U36" s="10"/>
      <c r="V36" s="10"/>
      <c r="W36" s="10"/>
      <c r="X36" s="10"/>
      <c r="Y36" s="10"/>
      <c r="Z36" s="10"/>
      <c r="AA36" s="10"/>
      <c r="AB36" s="10"/>
    </row>
    <row r="37" s="55" customFormat="true" ht="16.5" hidden="false" customHeight="true" outlineLevel="0" collapsed="false">
      <c r="A37" s="50" t="s">
        <v>32</v>
      </c>
      <c r="B37" s="82" t="n">
        <v>1</v>
      </c>
      <c r="C37" s="82" t="n">
        <v>1</v>
      </c>
      <c r="D37" s="31"/>
      <c r="E37" s="56"/>
      <c r="F37" s="45"/>
      <c r="G37" s="45"/>
      <c r="H37" s="133"/>
      <c r="I37" s="47" t="n">
        <v>0</v>
      </c>
      <c r="J37" s="407" t="n">
        <f aca="false">I37*B37/1000</f>
        <v>0</v>
      </c>
      <c r="K37" s="43"/>
      <c r="L37" s="43"/>
      <c r="M37" s="43"/>
      <c r="N37" s="43"/>
      <c r="O37" s="43"/>
      <c r="P37" s="43"/>
      <c r="Q37" s="57"/>
      <c r="R37" s="410"/>
      <c r="S37" s="161"/>
      <c r="T37" s="162"/>
      <c r="U37" s="10"/>
      <c r="V37" s="10"/>
      <c r="W37" s="10"/>
      <c r="X37" s="10"/>
      <c r="Y37" s="10"/>
      <c r="Z37" s="10"/>
      <c r="AA37" s="10"/>
      <c r="AB37" s="10"/>
    </row>
    <row r="38" s="55" customFormat="true" ht="17.25" hidden="false" customHeight="true" outlineLevel="0" collapsed="false">
      <c r="A38" s="36" t="s">
        <v>33</v>
      </c>
      <c r="B38" s="44" t="n">
        <v>5</v>
      </c>
      <c r="C38" s="44" t="n">
        <v>5</v>
      </c>
      <c r="D38" s="37"/>
      <c r="E38" s="45" t="n">
        <f aca="false">0.6*C38/100</f>
        <v>0.03</v>
      </c>
      <c r="F38" s="45" t="n">
        <f aca="false">82.5*C38/100</f>
        <v>4.125</v>
      </c>
      <c r="G38" s="45" t="n">
        <f aca="false">0.9*C38/100</f>
        <v>0.045</v>
      </c>
      <c r="H38" s="33"/>
      <c r="I38" s="41" t="n">
        <v>0</v>
      </c>
      <c r="J38" s="407" t="n">
        <f aca="false">I38*B38/1000</f>
        <v>0</v>
      </c>
      <c r="K38" s="42"/>
      <c r="L38" s="42"/>
      <c r="M38" s="43"/>
      <c r="N38" s="43"/>
      <c r="O38" s="42"/>
      <c r="P38" s="42"/>
      <c r="Q38" s="110"/>
      <c r="R38" s="261"/>
      <c r="S38" s="161"/>
      <c r="T38" s="162"/>
      <c r="U38" s="10"/>
      <c r="V38" s="10"/>
      <c r="W38" s="10"/>
      <c r="X38" s="10"/>
      <c r="Y38" s="10"/>
      <c r="Z38" s="10"/>
      <c r="AA38" s="10"/>
      <c r="AB38" s="10"/>
    </row>
    <row r="39" s="55" customFormat="true" ht="16.5" hidden="false" customHeight="true" outlineLevel="0" collapsed="false">
      <c r="A39" s="84" t="s">
        <v>64</v>
      </c>
      <c r="B39" s="119" t="n">
        <v>10</v>
      </c>
      <c r="C39" s="119" t="n">
        <v>10</v>
      </c>
      <c r="D39" s="119"/>
      <c r="E39" s="45" t="n">
        <f aca="false">2.8*C39/100</f>
        <v>0.28</v>
      </c>
      <c r="F39" s="39" t="n">
        <f aca="false">20*C39/100</f>
        <v>2</v>
      </c>
      <c r="G39" s="39" t="n">
        <f aca="false">3.2*C39/100</f>
        <v>0.32</v>
      </c>
      <c r="H39" s="81"/>
      <c r="I39" s="61" t="n">
        <v>0</v>
      </c>
      <c r="J39" s="407" t="n">
        <f aca="false">I39*B39/1000</f>
        <v>0</v>
      </c>
      <c r="K39" s="42"/>
      <c r="L39" s="42"/>
      <c r="M39" s="43"/>
      <c r="N39" s="43"/>
      <c r="O39" s="42"/>
      <c r="P39" s="42"/>
      <c r="Q39" s="46"/>
      <c r="R39" s="279"/>
      <c r="S39" s="161"/>
      <c r="T39" s="162"/>
      <c r="U39" s="10"/>
      <c r="V39" s="10"/>
      <c r="W39" s="10"/>
      <c r="X39" s="10"/>
      <c r="Y39" s="10"/>
      <c r="Z39" s="10"/>
      <c r="AA39" s="10"/>
      <c r="AB39" s="10"/>
    </row>
    <row r="40" s="55" customFormat="true" ht="21.75" hidden="false" customHeight="true" outlineLevel="0" collapsed="false">
      <c r="A40" s="296"/>
      <c r="B40" s="296"/>
      <c r="C40" s="296"/>
      <c r="D40" s="119"/>
      <c r="E40" s="117" t="n">
        <f aca="false">E41-(E41*6/100)</f>
        <v>28.45286</v>
      </c>
      <c r="F40" s="39" t="n">
        <f aca="false">F41-(F41*12/100)</f>
        <v>15.6288</v>
      </c>
      <c r="G40" s="39" t="n">
        <f aca="false">G41-(G41*9/100)</f>
        <v>7.34097</v>
      </c>
      <c r="H40" s="405" t="n">
        <f aca="false">E40*4+F40*9+G40*4</f>
        <v>283.83452</v>
      </c>
      <c r="I40" s="61"/>
      <c r="J40" s="407"/>
      <c r="K40" s="42"/>
      <c r="L40" s="42"/>
      <c r="M40" s="43"/>
      <c r="N40" s="43"/>
      <c r="O40" s="42"/>
      <c r="P40" s="42"/>
      <c r="Q40" s="46"/>
      <c r="R40" s="279"/>
      <c r="S40" s="161"/>
      <c r="T40" s="162"/>
      <c r="U40" s="10"/>
      <c r="V40" s="10"/>
      <c r="W40" s="10"/>
      <c r="X40" s="10"/>
      <c r="Y40" s="10"/>
      <c r="Z40" s="10"/>
      <c r="AA40" s="10"/>
      <c r="AB40" s="10"/>
    </row>
    <row r="41" customFormat="false" ht="20.25" hidden="false" customHeight="true" outlineLevel="0" collapsed="false">
      <c r="A41" s="93" t="s">
        <v>237</v>
      </c>
      <c r="B41" s="93"/>
      <c r="C41" s="93"/>
      <c r="D41" s="411" t="s">
        <v>238</v>
      </c>
      <c r="E41" s="17" t="n">
        <f aca="false">E42+E43+E44+E45+E46+E47+E48+E49</f>
        <v>30.269</v>
      </c>
      <c r="F41" s="17" t="n">
        <f aca="false">F42+F43+F44+F45+F46+F47+F48+F49</f>
        <v>17.76</v>
      </c>
      <c r="G41" s="17" t="n">
        <f aca="false">G42+G43+G44+G45+G46+G47+G48+G49</f>
        <v>8.067</v>
      </c>
      <c r="H41" s="18" t="n">
        <f aca="false">E41*4+F41*9+G41*4</f>
        <v>313.184</v>
      </c>
      <c r="I41" s="54"/>
      <c r="J41" s="34" t="n">
        <f aca="false">J42+J43+J44+J45+J46+J47+J48+J49</f>
        <v>0</v>
      </c>
      <c r="K41" s="54" t="n">
        <v>0.06</v>
      </c>
      <c r="L41" s="34" t="n">
        <v>0.14</v>
      </c>
      <c r="M41" s="34" t="n">
        <v>0.79</v>
      </c>
      <c r="N41" s="34" t="n">
        <v>2.74</v>
      </c>
      <c r="O41" s="34" t="n">
        <v>33.51</v>
      </c>
      <c r="P41" s="34" t="n">
        <v>172.45</v>
      </c>
      <c r="Q41" s="34" t="n">
        <v>27.29</v>
      </c>
      <c r="R41" s="372" t="n">
        <v>1.26</v>
      </c>
      <c r="S41" s="152"/>
      <c r="T41" s="152"/>
    </row>
    <row r="42" customFormat="false" ht="39" hidden="false" customHeight="true" outlineLevel="0" collapsed="false">
      <c r="A42" s="59" t="s">
        <v>94</v>
      </c>
      <c r="B42" s="294" t="n">
        <f aca="false">C42*1.35</f>
        <v>202.5</v>
      </c>
      <c r="C42" s="85" t="n">
        <v>150</v>
      </c>
      <c r="D42" s="119"/>
      <c r="E42" s="45" t="n">
        <f aca="false">15.9*C42/100</f>
        <v>23.85</v>
      </c>
      <c r="F42" s="45" t="n">
        <f aca="false">0.7*C42/100</f>
        <v>1.05</v>
      </c>
      <c r="G42" s="45" t="n">
        <f aca="false">0*C42/100</f>
        <v>0</v>
      </c>
      <c r="H42" s="81"/>
      <c r="I42" s="61"/>
      <c r="J42" s="61" t="n">
        <f aca="false">I42*B42/1000</f>
        <v>0</v>
      </c>
      <c r="K42" s="42"/>
      <c r="L42" s="42"/>
      <c r="M42" s="43"/>
      <c r="N42" s="43"/>
      <c r="O42" s="42"/>
      <c r="P42" s="42"/>
      <c r="Q42" s="34"/>
      <c r="R42" s="372"/>
      <c r="S42" s="152"/>
      <c r="T42" s="152"/>
    </row>
    <row r="43" s="55" customFormat="true" ht="17.25" hidden="false" customHeight="true" outlineLevel="0" collapsed="false">
      <c r="A43" s="36" t="s">
        <v>36</v>
      </c>
      <c r="B43" s="82" t="n">
        <v>5</v>
      </c>
      <c r="C43" s="82" t="n">
        <v>5</v>
      </c>
      <c r="D43" s="119"/>
      <c r="E43" s="46" t="n">
        <f aca="false">11.3*C43/100</f>
        <v>0.565</v>
      </c>
      <c r="F43" s="46" t="n">
        <f aca="false">0.7*C43/100</f>
        <v>0.035</v>
      </c>
      <c r="G43" s="46" t="n">
        <f aca="false">73.3*C43/100</f>
        <v>3.665</v>
      </c>
      <c r="H43" s="133"/>
      <c r="I43" s="47"/>
      <c r="J43" s="317" t="n">
        <f aca="false">I43*B43/1000</f>
        <v>0</v>
      </c>
      <c r="K43" s="43"/>
      <c r="L43" s="43"/>
      <c r="M43" s="43"/>
      <c r="N43" s="43"/>
      <c r="O43" s="43"/>
      <c r="P43" s="43"/>
      <c r="Q43" s="46"/>
      <c r="R43" s="279"/>
      <c r="S43" s="152"/>
      <c r="T43" s="153"/>
      <c r="U43" s="10"/>
      <c r="V43" s="10"/>
      <c r="W43" s="10"/>
      <c r="X43" s="10"/>
      <c r="Y43" s="10"/>
      <c r="Z43" s="10"/>
      <c r="AA43" s="10"/>
      <c r="AB43" s="10"/>
    </row>
    <row r="44" s="55" customFormat="true" ht="16.5" hidden="false" customHeight="true" outlineLevel="0" collapsed="false">
      <c r="A44" s="50" t="s">
        <v>52</v>
      </c>
      <c r="B44" s="82" t="n">
        <f aca="false">C44*1.19</f>
        <v>14.28</v>
      </c>
      <c r="C44" s="82" t="n">
        <v>12</v>
      </c>
      <c r="D44" s="119"/>
      <c r="E44" s="56" t="n">
        <f aca="false">1.7*C44/100</f>
        <v>0.204</v>
      </c>
      <c r="F44" s="45" t="n">
        <v>0</v>
      </c>
      <c r="G44" s="45" t="n">
        <f aca="false">9.5*C44/100</f>
        <v>1.14</v>
      </c>
      <c r="H44" s="133"/>
      <c r="I44" s="47"/>
      <c r="J44" s="317" t="n">
        <f aca="false">I44*B44/1000</f>
        <v>0</v>
      </c>
      <c r="K44" s="43"/>
      <c r="L44" s="43"/>
      <c r="M44" s="43"/>
      <c r="N44" s="43"/>
      <c r="O44" s="43"/>
      <c r="P44" s="43"/>
      <c r="Q44" s="46"/>
      <c r="R44" s="279"/>
      <c r="S44" s="152"/>
      <c r="T44" s="153"/>
      <c r="U44" s="10"/>
      <c r="V44" s="10"/>
      <c r="W44" s="10"/>
      <c r="X44" s="10"/>
      <c r="Y44" s="10"/>
      <c r="Z44" s="10"/>
      <c r="AA44" s="10"/>
      <c r="AB44" s="10"/>
    </row>
    <row r="45" s="55" customFormat="true" ht="15.75" hidden="false" customHeight="true" outlineLevel="0" collapsed="false">
      <c r="A45" s="48" t="s">
        <v>30</v>
      </c>
      <c r="B45" s="49" t="n">
        <v>6</v>
      </c>
      <c r="C45" s="49" t="n">
        <v>6</v>
      </c>
      <c r="D45" s="119"/>
      <c r="E45" s="45" t="n">
        <f aca="false">2.5*C45/100</f>
        <v>0.15</v>
      </c>
      <c r="F45" s="45" t="n">
        <f aca="false">3*C45/100</f>
        <v>0.18</v>
      </c>
      <c r="G45" s="45" t="n">
        <f aca="false">4.7*C45/100</f>
        <v>0.282</v>
      </c>
      <c r="H45" s="80"/>
      <c r="I45" s="27"/>
      <c r="J45" s="317" t="n">
        <f aca="false">I45*B45/1000</f>
        <v>0</v>
      </c>
      <c r="K45" s="42"/>
      <c r="L45" s="42"/>
      <c r="M45" s="43"/>
      <c r="N45" s="43"/>
      <c r="O45" s="42"/>
      <c r="P45" s="42"/>
      <c r="Q45" s="54"/>
      <c r="R45" s="408"/>
      <c r="S45" s="152"/>
      <c r="T45" s="153"/>
      <c r="U45" s="10"/>
      <c r="V45" s="10"/>
      <c r="W45" s="10"/>
      <c r="X45" s="10"/>
      <c r="Y45" s="10"/>
      <c r="Z45" s="10"/>
      <c r="AA45" s="10"/>
      <c r="AB45" s="10"/>
    </row>
    <row r="46" s="55" customFormat="true" ht="16.5" hidden="false" customHeight="true" outlineLevel="0" collapsed="false">
      <c r="A46" s="48" t="s">
        <v>127</v>
      </c>
      <c r="B46" s="85" t="n">
        <v>20</v>
      </c>
      <c r="C46" s="85" t="n">
        <v>20</v>
      </c>
      <c r="D46" s="119"/>
      <c r="E46" s="39" t="n">
        <f aca="false">12.7*C46/100</f>
        <v>2.54</v>
      </c>
      <c r="F46" s="39" t="n">
        <f aca="false">11.5*C46/100</f>
        <v>2.3</v>
      </c>
      <c r="G46" s="39" t="n">
        <f aca="false">0.7*C46/100</f>
        <v>0.14</v>
      </c>
      <c r="H46" s="81"/>
      <c r="I46" s="61"/>
      <c r="J46" s="317" t="n">
        <f aca="false">I46*B46/1000</f>
        <v>0</v>
      </c>
      <c r="K46" s="42"/>
      <c r="L46" s="42"/>
      <c r="M46" s="43"/>
      <c r="N46" s="43"/>
      <c r="O46" s="42"/>
      <c r="P46" s="42"/>
      <c r="Q46" s="42"/>
      <c r="R46" s="412"/>
      <c r="S46" s="152"/>
      <c r="T46" s="153"/>
      <c r="U46" s="10"/>
      <c r="V46" s="10"/>
      <c r="W46" s="10"/>
      <c r="X46" s="10"/>
      <c r="Y46" s="10"/>
      <c r="Z46" s="10"/>
      <c r="AA46" s="10"/>
      <c r="AB46" s="10"/>
    </row>
    <row r="47" s="55" customFormat="true" ht="17.25" hidden="false" customHeight="true" outlineLevel="0" collapsed="false">
      <c r="A47" s="50" t="s">
        <v>239</v>
      </c>
      <c r="B47" s="82" t="n">
        <v>10</v>
      </c>
      <c r="C47" s="82" t="n">
        <v>10</v>
      </c>
      <c r="D47" s="119"/>
      <c r="E47" s="45" t="n">
        <f aca="false">29*C47/100</f>
        <v>2.9</v>
      </c>
      <c r="F47" s="45" t="n">
        <f aca="false">9.5*C47/100</f>
        <v>0.95</v>
      </c>
      <c r="G47" s="45" t="n">
        <f aca="false">27.5*C47/100</f>
        <v>2.75</v>
      </c>
      <c r="H47" s="133"/>
      <c r="I47" s="47"/>
      <c r="J47" s="317" t="n">
        <f aca="false">I47*B47/1000</f>
        <v>0</v>
      </c>
      <c r="K47" s="43"/>
      <c r="L47" s="43"/>
      <c r="M47" s="43"/>
      <c r="N47" s="43"/>
      <c r="O47" s="43"/>
      <c r="P47" s="43"/>
      <c r="Q47" s="42"/>
      <c r="R47" s="412"/>
      <c r="S47" s="152"/>
      <c r="T47" s="153"/>
      <c r="U47" s="10"/>
      <c r="V47" s="10"/>
      <c r="W47" s="10"/>
      <c r="X47" s="10"/>
      <c r="Y47" s="10"/>
      <c r="Z47" s="10"/>
      <c r="AA47" s="10"/>
      <c r="AB47" s="10"/>
    </row>
    <row r="48" customFormat="false" ht="17.25" hidden="false" customHeight="true" outlineLevel="0" collapsed="false">
      <c r="A48" s="50" t="s">
        <v>95</v>
      </c>
      <c r="B48" s="82" t="n">
        <v>5</v>
      </c>
      <c r="C48" s="82" t="n">
        <v>5</v>
      </c>
      <c r="D48" s="65"/>
      <c r="E48" s="64" t="n">
        <v>0</v>
      </c>
      <c r="F48" s="64" t="n">
        <f aca="false">99.9*C48/100</f>
        <v>4.995</v>
      </c>
      <c r="G48" s="64" t="n">
        <v>0</v>
      </c>
      <c r="H48" s="133"/>
      <c r="I48" s="47"/>
      <c r="J48" s="317" t="n">
        <f aca="false">I48*B48/1000</f>
        <v>0</v>
      </c>
      <c r="K48" s="43"/>
      <c r="L48" s="43"/>
      <c r="M48" s="43"/>
      <c r="N48" s="43"/>
      <c r="O48" s="43"/>
      <c r="P48" s="43"/>
      <c r="Q48" s="42"/>
      <c r="R48" s="412"/>
      <c r="S48" s="152"/>
      <c r="T48" s="152"/>
    </row>
    <row r="49" s="55" customFormat="true" ht="15.75" hidden="false" customHeight="true" outlineLevel="0" collapsed="false">
      <c r="A49" s="50" t="s">
        <v>53</v>
      </c>
      <c r="B49" s="85" t="n">
        <v>10</v>
      </c>
      <c r="C49" s="85" t="n">
        <v>10</v>
      </c>
      <c r="D49" s="119"/>
      <c r="E49" s="45" t="n">
        <f aca="false">0.6*C49/100</f>
        <v>0.06</v>
      </c>
      <c r="F49" s="45" t="n">
        <f aca="false">82.5*C49/100</f>
        <v>8.25</v>
      </c>
      <c r="G49" s="45" t="n">
        <f aca="false">0.9*C49/100</f>
        <v>0.09</v>
      </c>
      <c r="H49" s="81"/>
      <c r="I49" s="61"/>
      <c r="J49" s="317" t="n">
        <f aca="false">I49*B49/1000</f>
        <v>0</v>
      </c>
      <c r="K49" s="42"/>
      <c r="L49" s="42"/>
      <c r="M49" s="43"/>
      <c r="N49" s="43"/>
      <c r="O49" s="42"/>
      <c r="P49" s="42"/>
      <c r="Q49" s="34"/>
      <c r="R49" s="372"/>
      <c r="S49" s="152"/>
      <c r="T49" s="153"/>
      <c r="U49" s="10"/>
      <c r="V49" s="10"/>
      <c r="W49" s="10"/>
      <c r="X49" s="10"/>
      <c r="Y49" s="10"/>
      <c r="Z49" s="10"/>
      <c r="AA49" s="10"/>
      <c r="AB49" s="10"/>
    </row>
    <row r="50" s="55" customFormat="true" ht="18" hidden="false" customHeight="true" outlineLevel="0" collapsed="false">
      <c r="A50" s="241" t="s">
        <v>240</v>
      </c>
      <c r="B50" s="241"/>
      <c r="C50" s="241"/>
      <c r="D50" s="241"/>
      <c r="E50" s="241"/>
      <c r="F50" s="241"/>
      <c r="G50" s="241"/>
      <c r="H50" s="241"/>
      <c r="I50" s="241"/>
      <c r="J50" s="241"/>
      <c r="K50" s="241"/>
      <c r="L50" s="241"/>
      <c r="M50" s="241"/>
      <c r="N50" s="241"/>
      <c r="O50" s="241"/>
      <c r="P50" s="241"/>
      <c r="Q50" s="241"/>
      <c r="R50" s="241"/>
      <c r="S50" s="0"/>
      <c r="T50" s="153"/>
      <c r="U50" s="10"/>
      <c r="V50" s="10"/>
      <c r="W50" s="10"/>
      <c r="X50" s="10"/>
      <c r="Y50" s="10"/>
      <c r="Z50" s="10"/>
      <c r="AA50" s="10"/>
      <c r="AB50" s="10"/>
    </row>
    <row r="51" s="418" customFormat="true" ht="18" hidden="false" customHeight="true" outlineLevel="0" collapsed="false">
      <c r="A51" s="413"/>
      <c r="B51" s="413"/>
      <c r="C51" s="413"/>
      <c r="D51" s="413"/>
      <c r="E51" s="117" t="n">
        <f aca="false">E52-(E52*6/100)</f>
        <v>63.69158</v>
      </c>
      <c r="F51" s="39" t="n">
        <f aca="false">F52-(F52*12/100)</f>
        <v>10.13584</v>
      </c>
      <c r="G51" s="39" t="n">
        <f aca="false">G52-(G52*9/100)</f>
        <v>25.50002</v>
      </c>
      <c r="H51" s="405" t="n">
        <f aca="false">E51*4+F51*9+G51*4</f>
        <v>447.98896</v>
      </c>
      <c r="I51" s="414"/>
      <c r="J51" s="414"/>
      <c r="K51" s="414"/>
      <c r="L51" s="414"/>
      <c r="M51" s="414"/>
      <c r="N51" s="414"/>
      <c r="O51" s="414"/>
      <c r="P51" s="414"/>
      <c r="Q51" s="414"/>
      <c r="R51" s="413"/>
      <c r="S51" s="415"/>
      <c r="T51" s="416"/>
      <c r="U51" s="417"/>
      <c r="V51" s="417"/>
      <c r="W51" s="417"/>
      <c r="X51" s="417"/>
      <c r="Y51" s="417"/>
      <c r="Z51" s="417"/>
      <c r="AA51" s="417"/>
      <c r="AB51" s="417"/>
    </row>
    <row r="52" customFormat="false" ht="21" hidden="false" customHeight="true" outlineLevel="0" collapsed="false">
      <c r="A52" s="419" t="s">
        <v>241</v>
      </c>
      <c r="B52" s="415"/>
      <c r="C52" s="415"/>
      <c r="D52" s="420" t="n">
        <v>120</v>
      </c>
      <c r="E52" s="17" t="n">
        <f aca="false">E53+E54+E55+E56+E57+E58+E59+E60</f>
        <v>67.757</v>
      </c>
      <c r="F52" s="17" t="n">
        <f aca="false">F53+F54+F55+F56+F57+F58+F59+F60</f>
        <v>11.518</v>
      </c>
      <c r="G52" s="17" t="n">
        <f aca="false">G53+G54+G55+G56+G57+G58+G59+G60</f>
        <v>28.022</v>
      </c>
      <c r="H52" s="18" t="n">
        <f aca="false">E52*4+F52*9+G52*4</f>
        <v>486.778</v>
      </c>
      <c r="I52" s="421"/>
      <c r="J52" s="421"/>
      <c r="K52" s="421"/>
      <c r="L52" s="421"/>
      <c r="M52" s="421"/>
      <c r="N52" s="421"/>
      <c r="O52" s="421"/>
      <c r="P52" s="421"/>
      <c r="Q52" s="421"/>
      <c r="R52" s="415"/>
      <c r="S52" s="0"/>
      <c r="T52" s="152"/>
    </row>
    <row r="53" customFormat="false" ht="26.1" hidden="false" customHeight="true" outlineLevel="0" collapsed="false">
      <c r="A53" s="59" t="s">
        <v>94</v>
      </c>
      <c r="B53" s="294" t="n">
        <f aca="false">C53*1.35</f>
        <v>135</v>
      </c>
      <c r="C53" s="85" t="n">
        <v>100</v>
      </c>
      <c r="D53" s="119"/>
      <c r="E53" s="45" t="n">
        <f aca="false">15.9*C53/100</f>
        <v>15.9</v>
      </c>
      <c r="F53" s="45" t="n">
        <f aca="false">0.7*C53/100</f>
        <v>0.7</v>
      </c>
      <c r="G53" s="45" t="n">
        <f aca="false">0*C53/100</f>
        <v>0</v>
      </c>
      <c r="H53" s="154"/>
      <c r="I53" s="154"/>
      <c r="J53" s="154"/>
      <c r="K53" s="154"/>
      <c r="L53" s="154"/>
      <c r="M53" s="154"/>
      <c r="N53" s="154"/>
      <c r="O53" s="154"/>
      <c r="P53" s="154"/>
      <c r="Q53" s="154"/>
      <c r="R53" s="0"/>
      <c r="S53" s="0"/>
      <c r="T53" s="152"/>
    </row>
    <row r="54" customFormat="false" ht="28.5" hidden="false" customHeight="true" outlineLevel="0" collapsed="false">
      <c r="A54" s="59" t="s">
        <v>242</v>
      </c>
      <c r="B54" s="422" t="n">
        <v>135</v>
      </c>
      <c r="C54" s="85" t="n">
        <v>100</v>
      </c>
      <c r="D54" s="411"/>
      <c r="E54" s="45" t="n">
        <f aca="false">51.3*C54/100</f>
        <v>51.3</v>
      </c>
      <c r="F54" s="45" t="n">
        <f aca="false">8.8*C54/100</f>
        <v>8.8</v>
      </c>
      <c r="G54" s="45" t="n">
        <f aca="false">25.2*C54/100</f>
        <v>25.2</v>
      </c>
      <c r="H54" s="18"/>
      <c r="I54" s="27" t="n">
        <v>0</v>
      </c>
      <c r="J54" s="54" t="n">
        <f aca="false">I54*B54/1000</f>
        <v>0</v>
      </c>
      <c r="K54" s="54"/>
      <c r="L54" s="54"/>
      <c r="M54" s="54"/>
      <c r="N54" s="54"/>
      <c r="O54" s="54"/>
      <c r="P54" s="54"/>
      <c r="Q54" s="42"/>
      <c r="R54" s="423"/>
      <c r="S54" s="152"/>
      <c r="T54" s="152"/>
    </row>
    <row r="55" s="55" customFormat="true" ht="18.75" hidden="false" customHeight="true" outlineLevel="0" collapsed="false">
      <c r="A55" s="50" t="s">
        <v>95</v>
      </c>
      <c r="B55" s="82" t="n">
        <v>2</v>
      </c>
      <c r="C55" s="82" t="n">
        <v>2</v>
      </c>
      <c r="D55" s="411"/>
      <c r="E55" s="64" t="n">
        <v>0</v>
      </c>
      <c r="F55" s="64" t="n">
        <f aca="false">99.9*C55/100</f>
        <v>1.998</v>
      </c>
      <c r="G55" s="64" t="n">
        <v>0</v>
      </c>
      <c r="H55" s="18"/>
      <c r="I55" s="27" t="n">
        <v>0</v>
      </c>
      <c r="J55" s="54" t="n">
        <f aca="false">I55*B55/1000</f>
        <v>0</v>
      </c>
      <c r="K55" s="34"/>
      <c r="L55" s="34"/>
      <c r="M55" s="34"/>
      <c r="N55" s="34"/>
      <c r="O55" s="34"/>
      <c r="P55" s="34"/>
      <c r="Q55" s="47"/>
      <c r="R55" s="424"/>
      <c r="S55" s="152"/>
      <c r="T55" s="153"/>
      <c r="U55" s="10"/>
      <c r="V55" s="10"/>
      <c r="W55" s="10"/>
      <c r="X55" s="10"/>
      <c r="Y55" s="10"/>
      <c r="Z55" s="10"/>
      <c r="AA55" s="10"/>
      <c r="AB55" s="10"/>
    </row>
    <row r="56" customFormat="false" ht="16.5" hidden="false" customHeight="true" outlineLevel="0" collapsed="false">
      <c r="A56" s="50" t="s">
        <v>50</v>
      </c>
      <c r="B56" s="139" t="n">
        <f aca="false">C56*1.25</f>
        <v>25</v>
      </c>
      <c r="C56" s="44" t="n">
        <v>20</v>
      </c>
      <c r="D56" s="37"/>
      <c r="E56" s="56"/>
      <c r="F56" s="56"/>
      <c r="G56" s="56"/>
      <c r="H56" s="154"/>
      <c r="I56" s="154"/>
      <c r="J56" s="154"/>
      <c r="K56" s="34"/>
      <c r="L56" s="34"/>
      <c r="M56" s="34"/>
      <c r="N56" s="34"/>
      <c r="O56" s="34"/>
      <c r="P56" s="34"/>
      <c r="Q56" s="135"/>
      <c r="R56" s="425"/>
      <c r="S56" s="152"/>
      <c r="T56" s="152"/>
    </row>
    <row r="57" customFormat="false" ht="20.25" hidden="false" customHeight="true" outlineLevel="0" collapsed="false">
      <c r="A57" s="48" t="s">
        <v>51</v>
      </c>
      <c r="B57" s="253" t="n">
        <f aca="false">C57*1.33</f>
        <v>26.6</v>
      </c>
      <c r="C57" s="44" t="n">
        <v>20</v>
      </c>
      <c r="D57" s="49"/>
      <c r="E57" s="56" t="n">
        <f aca="false">1.3*C57/100</f>
        <v>0.26</v>
      </c>
      <c r="F57" s="56" t="n">
        <f aca="false">0.1*C57/100</f>
        <v>0.02</v>
      </c>
      <c r="G57" s="56" t="n">
        <f aca="false">7*C57/100</f>
        <v>1.4</v>
      </c>
      <c r="H57" s="154"/>
      <c r="I57" s="154"/>
      <c r="J57" s="154"/>
      <c r="K57" s="46"/>
      <c r="L57" s="46"/>
      <c r="M57" s="46"/>
      <c r="N57" s="46"/>
      <c r="O57" s="426"/>
      <c r="P57" s="41"/>
      <c r="Q57" s="34"/>
      <c r="R57" s="372"/>
      <c r="S57" s="152"/>
      <c r="T57" s="152"/>
      <c r="U57" s="172"/>
      <c r="V57" s="170"/>
    </row>
    <row r="58" s="55" customFormat="true" ht="19.5" hidden="false" customHeight="true" outlineLevel="0" collapsed="false">
      <c r="A58" s="36" t="s">
        <v>52</v>
      </c>
      <c r="B58" s="44" t="n">
        <f aca="false">C58*1.19</f>
        <v>10.71</v>
      </c>
      <c r="C58" s="44" t="n">
        <v>9</v>
      </c>
      <c r="D58" s="37"/>
      <c r="E58" s="56" t="n">
        <f aca="false">1.7*C58/100</f>
        <v>0.153</v>
      </c>
      <c r="F58" s="45" t="n">
        <v>0</v>
      </c>
      <c r="G58" s="45" t="n">
        <f aca="false">9.5*C58/100</f>
        <v>0.855</v>
      </c>
      <c r="H58" s="154"/>
      <c r="I58" s="154"/>
      <c r="J58" s="154"/>
      <c r="K58" s="46"/>
      <c r="L58" s="46"/>
      <c r="M58" s="46"/>
      <c r="N58" s="46"/>
      <c r="O58" s="42"/>
      <c r="P58" s="42"/>
      <c r="Q58" s="42"/>
      <c r="R58" s="423"/>
      <c r="S58" s="152"/>
      <c r="T58" s="153"/>
      <c r="U58" s="172"/>
      <c r="V58" s="170"/>
      <c r="W58" s="10"/>
      <c r="X58" s="10"/>
      <c r="Y58" s="10"/>
      <c r="Z58" s="10"/>
      <c r="AA58" s="10"/>
      <c r="AB58" s="10"/>
    </row>
    <row r="59" s="55" customFormat="true" ht="16.5" hidden="false" customHeight="true" outlineLevel="0" collapsed="false">
      <c r="A59" s="50" t="s">
        <v>32</v>
      </c>
      <c r="B59" s="82" t="n">
        <v>1</v>
      </c>
      <c r="C59" s="82" t="n">
        <v>1</v>
      </c>
      <c r="D59" s="31"/>
      <c r="E59" s="56"/>
      <c r="F59" s="45"/>
      <c r="G59" s="45"/>
      <c r="H59" s="154"/>
      <c r="I59" s="154"/>
      <c r="J59" s="154"/>
      <c r="K59" s="42"/>
      <c r="L59" s="42"/>
      <c r="M59" s="43"/>
      <c r="N59" s="43"/>
      <c r="O59" s="42"/>
      <c r="P59" s="42"/>
      <c r="Q59" s="34"/>
      <c r="R59" s="427"/>
      <c r="S59" s="152"/>
      <c r="T59" s="153"/>
      <c r="U59" s="172"/>
      <c r="V59" s="170"/>
      <c r="W59" s="10"/>
      <c r="X59" s="10"/>
      <c r="Y59" s="10"/>
      <c r="Z59" s="10"/>
      <c r="AA59" s="10"/>
      <c r="AB59" s="10"/>
    </row>
    <row r="60" customFormat="false" ht="51" hidden="false" customHeight="true" outlineLevel="0" collapsed="false">
      <c r="A60" s="36" t="s">
        <v>65</v>
      </c>
      <c r="B60" s="44" t="n">
        <v>3</v>
      </c>
      <c r="C60" s="260" t="n">
        <v>3</v>
      </c>
      <c r="D60" s="31"/>
      <c r="E60" s="56" t="n">
        <f aca="false">4.8*C60/100</f>
        <v>0.144</v>
      </c>
      <c r="F60" s="56" t="n">
        <v>0</v>
      </c>
      <c r="G60" s="56" t="n">
        <f aca="false">18.9*C60/100</f>
        <v>0.567</v>
      </c>
      <c r="H60" s="154"/>
      <c r="I60" s="154"/>
      <c r="J60" s="154"/>
      <c r="K60" s="54"/>
      <c r="L60" s="34"/>
      <c r="M60" s="34"/>
      <c r="N60" s="34"/>
      <c r="O60" s="34"/>
      <c r="P60" s="34"/>
      <c r="Q60" s="54"/>
      <c r="R60" s="408"/>
      <c r="S60" s="152"/>
      <c r="T60" s="152"/>
      <c r="U60" s="170"/>
      <c r="V60" s="170"/>
    </row>
    <row r="61" customFormat="false" ht="30" hidden="false" customHeight="true" outlineLevel="0" collapsed="false">
      <c r="A61" s="36"/>
      <c r="B61" s="44"/>
      <c r="C61" s="260"/>
      <c r="D61" s="31"/>
      <c r="E61" s="117" t="n">
        <f aca="false">E62-(E62*6/100)</f>
        <v>1.52468</v>
      </c>
      <c r="F61" s="39" t="n">
        <f aca="false">F62-(F62*12/100)</f>
        <v>8.0432</v>
      </c>
      <c r="G61" s="39" t="n">
        <f aca="false">G62-(G62*9/100)</f>
        <v>9.49221</v>
      </c>
      <c r="H61" s="405" t="n">
        <f aca="false">E61*4+F61*9+G61*4</f>
        <v>116.45636</v>
      </c>
      <c r="I61" s="154"/>
      <c r="J61" s="154"/>
      <c r="K61" s="54"/>
      <c r="L61" s="34"/>
      <c r="M61" s="34"/>
      <c r="N61" s="34"/>
      <c r="O61" s="34"/>
      <c r="P61" s="34"/>
      <c r="Q61" s="54"/>
      <c r="R61" s="408"/>
      <c r="S61" s="152"/>
      <c r="T61" s="152"/>
      <c r="U61" s="170"/>
      <c r="V61" s="170"/>
    </row>
    <row r="62" customFormat="false" ht="26.1" hidden="false" customHeight="true" outlineLevel="0" collapsed="false">
      <c r="A62" s="262" t="s">
        <v>97</v>
      </c>
      <c r="B62" s="263"/>
      <c r="C62" s="264"/>
      <c r="D62" s="31" t="s">
        <v>101</v>
      </c>
      <c r="E62" s="57" t="n">
        <f aca="false">E63+E65+E66+E68</f>
        <v>1.622</v>
      </c>
      <c r="F62" s="57" t="n">
        <f aca="false">F63+F65+F66+F68</f>
        <v>9.14</v>
      </c>
      <c r="G62" s="57" t="n">
        <f aca="false">G63+G65+G66+G68</f>
        <v>10.431</v>
      </c>
      <c r="H62" s="28" t="n">
        <f aca="false">E62*4+F62*9+G62*4</f>
        <v>130.472</v>
      </c>
      <c r="I62" s="34"/>
      <c r="J62" s="71" t="n">
        <f aca="false">J63+J64+J65+J66+J67+J68</f>
        <v>0</v>
      </c>
      <c r="K62" s="34" t="n">
        <v>3.22222222222222</v>
      </c>
      <c r="L62" s="34" t="n">
        <v>0.277777777777778</v>
      </c>
      <c r="M62" s="34" t="n">
        <v>0.133333333333333</v>
      </c>
      <c r="N62" s="34" t="n">
        <v>0.444444444444444</v>
      </c>
      <c r="O62" s="34" t="n">
        <v>54</v>
      </c>
      <c r="P62" s="34" t="n">
        <v>116.222222222222</v>
      </c>
      <c r="Q62" s="34" t="n">
        <v>40.3333333333333</v>
      </c>
      <c r="R62" s="372" t="n">
        <v>1.46666666666667</v>
      </c>
      <c r="S62" s="152"/>
      <c r="T62" s="152"/>
      <c r="U62" s="170"/>
      <c r="V62" s="170"/>
    </row>
    <row r="63" customFormat="false" ht="26.1" hidden="false" customHeight="true" outlineLevel="0" collapsed="false">
      <c r="A63" s="36" t="s">
        <v>243</v>
      </c>
      <c r="B63" s="82" t="n">
        <v>210</v>
      </c>
      <c r="C63" s="37" t="n">
        <v>150</v>
      </c>
      <c r="D63" s="249"/>
      <c r="E63" s="45"/>
      <c r="F63" s="45"/>
      <c r="G63" s="45"/>
      <c r="H63" s="133"/>
      <c r="I63" s="47"/>
      <c r="J63" s="47" t="n">
        <f aca="false">I63*B63/1000</f>
        <v>0</v>
      </c>
      <c r="K63" s="43"/>
      <c r="L63" s="43"/>
      <c r="M63" s="43"/>
      <c r="N63" s="43"/>
      <c r="O63" s="43"/>
      <c r="P63" s="43"/>
      <c r="Q63" s="46"/>
      <c r="R63" s="279"/>
      <c r="S63" s="152"/>
      <c r="T63" s="152"/>
      <c r="U63" s="170"/>
      <c r="V63" s="170"/>
    </row>
    <row r="64" s="55" customFormat="true" ht="26.1" hidden="false" customHeight="true" outlineLevel="0" collapsed="false">
      <c r="A64" s="48" t="s">
        <v>68</v>
      </c>
      <c r="B64" s="85" t="n">
        <v>1</v>
      </c>
      <c r="C64" s="37" t="n">
        <v>1</v>
      </c>
      <c r="D64" s="79"/>
      <c r="E64" s="56"/>
      <c r="F64" s="56"/>
      <c r="G64" s="56"/>
      <c r="H64" s="81"/>
      <c r="I64" s="61" t="n">
        <v>0</v>
      </c>
      <c r="J64" s="47" t="n">
        <f aca="false">I64*B64/1000</f>
        <v>0</v>
      </c>
      <c r="K64" s="42"/>
      <c r="L64" s="42"/>
      <c r="M64" s="43"/>
      <c r="N64" s="43"/>
      <c r="O64" s="42"/>
      <c r="P64" s="42"/>
      <c r="Q64" s="46"/>
      <c r="R64" s="279"/>
    </row>
    <row r="65" s="55" customFormat="true" ht="19.5" hidden="false" customHeight="true" outlineLevel="0" collapsed="false">
      <c r="A65" s="50" t="s">
        <v>33</v>
      </c>
      <c r="B65" s="37" t="n">
        <v>5</v>
      </c>
      <c r="C65" s="37" t="n">
        <v>5</v>
      </c>
      <c r="D65" s="37"/>
      <c r="E65" s="45" t="n">
        <f aca="false">0.6*C65/100</f>
        <v>0.03</v>
      </c>
      <c r="F65" s="45" t="n">
        <f aca="false">82.5*C65/100</f>
        <v>4.125</v>
      </c>
      <c r="G65" s="45" t="n">
        <f aca="false">0.9*C65/100</f>
        <v>0.045</v>
      </c>
      <c r="H65" s="244"/>
      <c r="I65" s="41" t="n">
        <v>0</v>
      </c>
      <c r="J65" s="41" t="n">
        <f aca="false">B65*I65/1000</f>
        <v>0</v>
      </c>
      <c r="K65" s="41"/>
      <c r="L65" s="258"/>
      <c r="M65" s="258"/>
      <c r="N65" s="258"/>
      <c r="O65" s="259"/>
      <c r="P65" s="259"/>
      <c r="Q65" s="258"/>
      <c r="R65" s="428"/>
    </row>
    <row r="66" customFormat="false" ht="23.25" hidden="false" customHeight="true" outlineLevel="0" collapsed="false">
      <c r="A66" s="429" t="s">
        <v>244</v>
      </c>
      <c r="B66" s="429"/>
      <c r="C66" s="429"/>
      <c r="D66" s="150" t="n">
        <v>100</v>
      </c>
      <c r="E66" s="57" t="n">
        <f aca="false">E67+E69+E70+E72</f>
        <v>1.592</v>
      </c>
      <c r="F66" s="57" t="n">
        <f aca="false">F67+F69+F70+F72</f>
        <v>5.015</v>
      </c>
      <c r="G66" s="57" t="n">
        <f aca="false">G67+G69+G70+G72</f>
        <v>10.386</v>
      </c>
      <c r="H66" s="28" t="n">
        <f aca="false">E66*4+F66*9+G66*4</f>
        <v>93.047</v>
      </c>
      <c r="I66" s="34"/>
      <c r="J66" s="71" t="n">
        <f aca="false">J67+J68+J69+J70+J71+J72</f>
        <v>0</v>
      </c>
      <c r="K66" s="54" t="n">
        <v>7.53333333333333</v>
      </c>
      <c r="L66" s="54" t="n">
        <v>0.0375</v>
      </c>
      <c r="M66" s="54" t="n">
        <v>0</v>
      </c>
      <c r="N66" s="34" t="n">
        <v>4.55</v>
      </c>
      <c r="O66" s="54" t="n">
        <v>40.6125</v>
      </c>
      <c r="P66" s="54" t="n">
        <v>33.7625</v>
      </c>
      <c r="Q66" s="54" t="n">
        <v>19.2125</v>
      </c>
      <c r="R66" s="371" t="n">
        <v>0.5875</v>
      </c>
    </row>
    <row r="67" customFormat="false" ht="20.25" hidden="false" customHeight="true" outlineLevel="0" collapsed="false">
      <c r="A67" s="430" t="s">
        <v>245</v>
      </c>
      <c r="B67" s="431" t="n">
        <f aca="false">C67*1.2</f>
        <v>88.8</v>
      </c>
      <c r="C67" s="432" t="n">
        <v>74</v>
      </c>
      <c r="D67" s="119"/>
      <c r="E67" s="32" t="n">
        <f aca="false">1.8*C67/100</f>
        <v>1.332</v>
      </c>
      <c r="F67" s="32" t="n">
        <v>0</v>
      </c>
      <c r="G67" s="32" t="n">
        <f aca="false">5.4*C67/100</f>
        <v>3.996</v>
      </c>
      <c r="H67" s="81"/>
      <c r="I67" s="27" t="n">
        <v>0</v>
      </c>
      <c r="J67" s="317" t="n">
        <f aca="false">I67*B67/1000</f>
        <v>0</v>
      </c>
      <c r="K67" s="42"/>
      <c r="L67" s="42"/>
      <c r="M67" s="43"/>
      <c r="N67" s="43"/>
      <c r="O67" s="42"/>
      <c r="P67" s="42"/>
      <c r="Q67" s="42"/>
      <c r="R67" s="423"/>
    </row>
    <row r="68" customFormat="false" ht="19.5" hidden="false" customHeight="true" outlineLevel="0" collapsed="false">
      <c r="A68" s="50" t="s">
        <v>50</v>
      </c>
      <c r="B68" s="139" t="n">
        <f aca="false">C68*1.25</f>
        <v>25</v>
      </c>
      <c r="C68" s="44" t="n">
        <v>20</v>
      </c>
      <c r="D68" s="37"/>
      <c r="E68" s="56"/>
      <c r="F68" s="56"/>
      <c r="G68" s="56"/>
      <c r="H68" s="133"/>
      <c r="I68" s="47"/>
      <c r="J68" s="317" t="n">
        <f aca="false">I68*B68/1000</f>
        <v>0</v>
      </c>
      <c r="K68" s="43"/>
      <c r="L68" s="43"/>
      <c r="M68" s="43"/>
      <c r="N68" s="43"/>
      <c r="O68" s="43"/>
      <c r="P68" s="43"/>
      <c r="Q68" s="34"/>
      <c r="R68" s="408"/>
    </row>
    <row r="69" s="55" customFormat="true" ht="20.25" hidden="false" customHeight="true" outlineLevel="0" collapsed="false">
      <c r="A69" s="48" t="s">
        <v>51</v>
      </c>
      <c r="B69" s="253" t="n">
        <f aca="false">C69*1.33</f>
        <v>26.6</v>
      </c>
      <c r="C69" s="44" t="n">
        <v>20</v>
      </c>
      <c r="D69" s="49"/>
      <c r="E69" s="56" t="n">
        <f aca="false">1.3*C69/100</f>
        <v>0.26</v>
      </c>
      <c r="F69" s="56" t="n">
        <f aca="false">0.1*C69/100</f>
        <v>0.02</v>
      </c>
      <c r="G69" s="56" t="n">
        <f aca="false">7*C69/100</f>
        <v>1.4</v>
      </c>
      <c r="H69" s="18"/>
      <c r="I69" s="27" t="n">
        <v>0</v>
      </c>
      <c r="J69" s="317" t="n">
        <f aca="false">I69*B69/1000</f>
        <v>0</v>
      </c>
      <c r="K69" s="54"/>
      <c r="L69" s="137"/>
      <c r="M69" s="137"/>
      <c r="N69" s="137"/>
      <c r="O69" s="137"/>
      <c r="P69" s="137"/>
      <c r="Q69" s="34"/>
      <c r="R69" s="427"/>
    </row>
    <row r="70" customFormat="false" ht="21.75" hidden="false" customHeight="true" outlineLevel="0" collapsed="false">
      <c r="A70" s="433" t="s">
        <v>31</v>
      </c>
      <c r="B70" s="434" t="n">
        <v>5</v>
      </c>
      <c r="C70" s="435" t="n">
        <v>5</v>
      </c>
      <c r="D70" s="37"/>
      <c r="E70" s="45" t="n">
        <v>0</v>
      </c>
      <c r="F70" s="45" t="n">
        <v>0</v>
      </c>
      <c r="G70" s="45" t="n">
        <f aca="false">99.8*C70/100</f>
        <v>4.99</v>
      </c>
      <c r="H70" s="18"/>
      <c r="I70" s="27"/>
      <c r="J70" s="317" t="n">
        <f aca="false">I70*B70/1000</f>
        <v>0</v>
      </c>
      <c r="K70" s="54"/>
      <c r="L70" s="137"/>
      <c r="M70" s="137"/>
      <c r="N70" s="137"/>
      <c r="O70" s="137"/>
      <c r="P70" s="137"/>
      <c r="Q70" s="47"/>
      <c r="R70" s="424"/>
    </row>
    <row r="71" s="55" customFormat="true" ht="19.5" hidden="false" customHeight="true" outlineLevel="0" collapsed="false">
      <c r="A71" s="433" t="s">
        <v>246</v>
      </c>
      <c r="B71" s="436" t="n">
        <v>0.1</v>
      </c>
      <c r="C71" s="437" t="n">
        <v>0.1</v>
      </c>
      <c r="D71" s="38"/>
      <c r="E71" s="17"/>
      <c r="F71" s="17"/>
      <c r="G71" s="17"/>
      <c r="H71" s="18"/>
      <c r="I71" s="27" t="n">
        <v>0</v>
      </c>
      <c r="J71" s="317" t="n">
        <f aca="false">I71*B71/1000</f>
        <v>0</v>
      </c>
      <c r="K71" s="54"/>
      <c r="L71" s="137"/>
      <c r="M71" s="137"/>
      <c r="N71" s="137"/>
      <c r="O71" s="137"/>
      <c r="P71" s="137"/>
      <c r="Q71" s="34"/>
      <c r="R71" s="372"/>
    </row>
    <row r="72" s="55" customFormat="true" ht="19.5" hidden="false" customHeight="true" outlineLevel="0" collapsed="false">
      <c r="A72" s="438" t="s">
        <v>247</v>
      </c>
      <c r="B72" s="434" t="n">
        <v>5</v>
      </c>
      <c r="C72" s="435" t="n">
        <v>5</v>
      </c>
      <c r="D72" s="38"/>
      <c r="E72" s="64" t="n">
        <v>0</v>
      </c>
      <c r="F72" s="64" t="n">
        <f aca="false">99.9*C72/100</f>
        <v>4.995</v>
      </c>
      <c r="G72" s="64" t="n">
        <v>0</v>
      </c>
      <c r="H72" s="18"/>
      <c r="I72" s="27" t="n">
        <v>0</v>
      </c>
      <c r="J72" s="317" t="n">
        <f aca="false">I72*B72/1000</f>
        <v>0</v>
      </c>
      <c r="K72" s="54"/>
      <c r="L72" s="137"/>
      <c r="M72" s="137"/>
      <c r="N72" s="137"/>
      <c r="O72" s="137"/>
      <c r="P72" s="137"/>
      <c r="Q72" s="34"/>
      <c r="R72" s="372"/>
    </row>
    <row r="73" s="55" customFormat="true" ht="19.5" hidden="false" customHeight="true" outlineLevel="0" collapsed="false">
      <c r="A73" s="439" t="s">
        <v>248</v>
      </c>
      <c r="B73" s="440"/>
      <c r="C73" s="441" t="n">
        <v>100</v>
      </c>
      <c r="D73" s="38"/>
      <c r="E73" s="39"/>
      <c r="F73" s="39"/>
      <c r="G73" s="39"/>
      <c r="H73" s="18"/>
      <c r="I73" s="365"/>
      <c r="J73" s="365"/>
      <c r="K73" s="54"/>
      <c r="L73" s="54"/>
      <c r="M73" s="54"/>
      <c r="N73" s="54"/>
      <c r="O73" s="54"/>
      <c r="P73" s="54"/>
      <c r="Q73" s="34"/>
      <c r="R73" s="372"/>
    </row>
    <row r="74" customFormat="false" ht="26.1" hidden="false" customHeight="true" outlineLevel="0" collapsed="false">
      <c r="A74" s="30" t="s">
        <v>149</v>
      </c>
      <c r="B74" s="30"/>
      <c r="C74" s="30"/>
      <c r="D74" s="31" t="s">
        <v>84</v>
      </c>
      <c r="E74" s="66" t="n">
        <f aca="false">E75+E77</f>
        <v>0.114</v>
      </c>
      <c r="F74" s="32" t="n">
        <v>0</v>
      </c>
      <c r="G74" s="32" t="n">
        <f aca="false">G75+G76+G77</f>
        <v>15.2067</v>
      </c>
      <c r="H74" s="67" t="n">
        <f aca="false">E74*4+F74*9+G74*4</f>
        <v>61.2828</v>
      </c>
      <c r="I74" s="34"/>
      <c r="J74" s="309" t="n">
        <f aca="false">J75+J76+J77</f>
        <v>0</v>
      </c>
      <c r="K74" s="34" t="n">
        <v>0.8</v>
      </c>
      <c r="L74" s="34" t="n">
        <v>0</v>
      </c>
      <c r="M74" s="34" t="n">
        <v>0</v>
      </c>
      <c r="N74" s="34" t="n">
        <v>0.01</v>
      </c>
      <c r="O74" s="34" t="n">
        <v>2.16</v>
      </c>
      <c r="P74" s="34" t="n">
        <v>0.07</v>
      </c>
      <c r="Q74" s="34" t="n">
        <v>0.52</v>
      </c>
      <c r="R74" s="372" t="n">
        <v>0.07</v>
      </c>
    </row>
    <row r="75" s="55" customFormat="true" ht="18" hidden="false" customHeight="true" outlineLevel="0" collapsed="false">
      <c r="A75" s="50" t="s">
        <v>40</v>
      </c>
      <c r="B75" s="63" t="n">
        <v>0.3</v>
      </c>
      <c r="C75" s="63" t="n">
        <v>0.3</v>
      </c>
      <c r="D75" s="37"/>
      <c r="E75" s="64" t="n">
        <f aca="false">20*C75/100</f>
        <v>0.06</v>
      </c>
      <c r="F75" s="64" t="n">
        <v>0</v>
      </c>
      <c r="G75" s="64" t="n">
        <f aca="false">6.9*C75/100</f>
        <v>0.0207</v>
      </c>
      <c r="H75" s="18"/>
      <c r="I75" s="258" t="n">
        <v>0</v>
      </c>
      <c r="J75" s="258" t="n">
        <f aca="false">I75*B75/1000</f>
        <v>0</v>
      </c>
      <c r="K75" s="42"/>
      <c r="L75" s="42"/>
      <c r="M75" s="43"/>
      <c r="N75" s="43"/>
      <c r="O75" s="42"/>
      <c r="P75" s="42"/>
      <c r="Q75" s="46"/>
      <c r="R75" s="279"/>
    </row>
    <row r="76" s="55" customFormat="true" ht="18" hidden="false" customHeight="true" outlineLevel="0" collapsed="false">
      <c r="A76" s="36" t="s">
        <v>31</v>
      </c>
      <c r="B76" s="37" t="n">
        <v>15</v>
      </c>
      <c r="C76" s="37" t="n">
        <v>15</v>
      </c>
      <c r="D76" s="37"/>
      <c r="E76" s="45" t="n">
        <v>0</v>
      </c>
      <c r="F76" s="45" t="n">
        <v>0</v>
      </c>
      <c r="G76" s="45" t="n">
        <f aca="false">99.8*C76/100</f>
        <v>14.97</v>
      </c>
      <c r="H76" s="18"/>
      <c r="I76" s="442" t="n">
        <v>0</v>
      </c>
      <c r="J76" s="258" t="n">
        <f aca="false">I76*B76/1000</f>
        <v>0</v>
      </c>
      <c r="K76" s="43"/>
      <c r="L76" s="43"/>
      <c r="M76" s="43"/>
      <c r="N76" s="43"/>
      <c r="O76" s="43"/>
      <c r="P76" s="43"/>
      <c r="Q76" s="46"/>
      <c r="R76" s="279"/>
    </row>
    <row r="77" s="55" customFormat="true" ht="17.25" hidden="false" customHeight="true" outlineLevel="0" collapsed="false">
      <c r="A77" s="36" t="s">
        <v>150</v>
      </c>
      <c r="B77" s="37" t="n">
        <v>7</v>
      </c>
      <c r="C77" s="37" t="n">
        <v>6</v>
      </c>
      <c r="D77" s="37"/>
      <c r="E77" s="64" t="n">
        <f aca="false">0.9*C77/100</f>
        <v>0.054</v>
      </c>
      <c r="F77" s="64" t="n">
        <v>0</v>
      </c>
      <c r="G77" s="64" t="n">
        <f aca="false">3.6*C77/100</f>
        <v>0.216</v>
      </c>
      <c r="H77" s="18"/>
      <c r="I77" s="442" t="n">
        <v>0</v>
      </c>
      <c r="J77" s="258" t="n">
        <f aca="false">I77*B77/1000</f>
        <v>0</v>
      </c>
      <c r="K77" s="41"/>
      <c r="L77" s="41"/>
      <c r="M77" s="41"/>
      <c r="N77" s="41"/>
      <c r="O77" s="41"/>
      <c r="P77" s="41"/>
      <c r="Q77" s="46"/>
      <c r="R77" s="279"/>
    </row>
    <row r="78" s="55" customFormat="true" ht="22.5" hidden="false" customHeight="true" outlineLevel="0" collapsed="false">
      <c r="A78" s="69" t="s">
        <v>76</v>
      </c>
      <c r="B78" s="69"/>
      <c r="C78" s="69"/>
      <c r="D78" s="70" t="n">
        <v>40</v>
      </c>
      <c r="E78" s="32" t="n">
        <f aca="false">7.6*D78/100</f>
        <v>3.04</v>
      </c>
      <c r="F78" s="32" t="n">
        <f aca="false">0.9*D78/100</f>
        <v>0.36</v>
      </c>
      <c r="G78" s="32" t="n">
        <f aca="false">48.4*D78/100</f>
        <v>19.36</v>
      </c>
      <c r="H78" s="28" t="n">
        <f aca="false">E78*4+F78*9+G78*4</f>
        <v>92.84</v>
      </c>
      <c r="I78" s="442" t="n">
        <v>0</v>
      </c>
      <c r="J78" s="71" t="n">
        <f aca="false">I78*D78/1000</f>
        <v>0</v>
      </c>
      <c r="K78" s="34" t="n">
        <v>0</v>
      </c>
      <c r="L78" s="34" t="n">
        <v>0.02</v>
      </c>
      <c r="M78" s="34" t="n">
        <v>0</v>
      </c>
      <c r="N78" s="34" t="n">
        <v>0.03</v>
      </c>
      <c r="O78" s="34" t="n">
        <v>2.99</v>
      </c>
      <c r="P78" s="34" t="n">
        <v>13</v>
      </c>
      <c r="Q78" s="34" t="n">
        <v>2.74</v>
      </c>
      <c r="R78" s="372" t="n">
        <v>0.31</v>
      </c>
    </row>
    <row r="79" customFormat="false" ht="23.25" hidden="false" customHeight="true" outlineLevel="0" collapsed="false">
      <c r="A79" s="69" t="s">
        <v>41</v>
      </c>
      <c r="B79" s="69"/>
      <c r="C79" s="69"/>
      <c r="D79" s="70" t="n">
        <v>20</v>
      </c>
      <c r="E79" s="32" t="n">
        <f aca="false">6.6*D79/100</f>
        <v>1.32</v>
      </c>
      <c r="F79" s="32" t="n">
        <f aca="false">1.1*D79/100</f>
        <v>0.22</v>
      </c>
      <c r="G79" s="32" t="n">
        <f aca="false">41*D79/100</f>
        <v>8.2</v>
      </c>
      <c r="H79" s="28" t="n">
        <f aca="false">E79*4+F79*9+G79*4</f>
        <v>40.06</v>
      </c>
      <c r="I79" s="442" t="n">
        <v>0</v>
      </c>
      <c r="J79" s="71" t="n">
        <f aca="false">I79*D79/1000</f>
        <v>0</v>
      </c>
      <c r="K79" s="34" t="n">
        <v>0</v>
      </c>
      <c r="L79" s="34" t="n">
        <v>0.0333333333333333</v>
      </c>
      <c r="M79" s="34" t="n">
        <v>0</v>
      </c>
      <c r="N79" s="34" t="n">
        <v>0.32</v>
      </c>
      <c r="O79" s="34" t="n">
        <v>7</v>
      </c>
      <c r="P79" s="34" t="n">
        <v>31</v>
      </c>
      <c r="Q79" s="34" t="n">
        <v>8.2</v>
      </c>
      <c r="R79" s="372" t="n">
        <v>0.58</v>
      </c>
    </row>
    <row r="80" customFormat="false" ht="22.5" hidden="false" customHeight="true" outlineLevel="0" collapsed="false">
      <c r="A80" s="142" t="s">
        <v>77</v>
      </c>
      <c r="B80" s="142"/>
      <c r="C80" s="142"/>
      <c r="D80" s="142"/>
      <c r="E80" s="143" t="n">
        <f aca="false">E81+E82+E83</f>
        <v>7.9</v>
      </c>
      <c r="F80" s="143" t="n">
        <f aca="false">F81+F82+F83</f>
        <v>21.5</v>
      </c>
      <c r="G80" s="143" t="n">
        <f aca="false">G81+G82+G83</f>
        <v>47.4</v>
      </c>
      <c r="H80" s="28" t="n">
        <f aca="false">H81+H82+H83</f>
        <v>414.7</v>
      </c>
      <c r="I80" s="442"/>
      <c r="J80" s="274" t="n">
        <f aca="false">J81+J83+J84</f>
        <v>0</v>
      </c>
      <c r="K80" s="47" t="n">
        <f aca="false">K81+K82+K83</f>
        <v>9.46153846153846</v>
      </c>
      <c r="L80" s="47" t="n">
        <f aca="false">L81+L82+L83</f>
        <v>0.169230769230769</v>
      </c>
      <c r="M80" s="47" t="n">
        <f aca="false">M81+M82+M83</f>
        <v>0</v>
      </c>
      <c r="N80" s="47" t="n">
        <f aca="false">N81+N82+N83</f>
        <v>0.346153846153846</v>
      </c>
      <c r="O80" s="47" t="n">
        <f aca="false">O81+O82+O83</f>
        <v>280.730769230769</v>
      </c>
      <c r="P80" s="47" t="n">
        <f aca="false">P81+P82+P83</f>
        <v>338.557692307692</v>
      </c>
      <c r="Q80" s="47" t="n">
        <f aca="false">Q81+Q82+Q83</f>
        <v>23.4307692307692</v>
      </c>
      <c r="R80" s="424" t="n">
        <f aca="false">R81+R82+R83</f>
        <v>0.03</v>
      </c>
    </row>
    <row r="81" s="55" customFormat="true" ht="26.1" hidden="false" customHeight="true" outlineLevel="0" collapsed="false">
      <c r="A81" s="144" t="s">
        <v>112</v>
      </c>
      <c r="B81" s="65" t="n">
        <v>207</v>
      </c>
      <c r="C81" s="65"/>
      <c r="D81" s="145" t="n">
        <v>200</v>
      </c>
      <c r="E81" s="32" t="n">
        <f aca="false">2.8*D81/100</f>
        <v>5.6</v>
      </c>
      <c r="F81" s="32" t="n">
        <f aca="false">3.2*D81/100</f>
        <v>6.4</v>
      </c>
      <c r="G81" s="32" t="n">
        <f aca="false">4.1*D81/100</f>
        <v>8.2</v>
      </c>
      <c r="H81" s="67" t="n">
        <f aca="false">E81*4+F81*9+G81*4</f>
        <v>112.8</v>
      </c>
      <c r="I81" s="442" t="n">
        <v>0</v>
      </c>
      <c r="J81" s="34" t="n">
        <f aca="false">I81*B81/1000</f>
        <v>0</v>
      </c>
      <c r="K81" s="34" t="n">
        <v>0</v>
      </c>
      <c r="L81" s="34" t="n">
        <v>0.1</v>
      </c>
      <c r="M81" s="34" t="n">
        <v>0</v>
      </c>
      <c r="N81" s="34" t="n">
        <v>0</v>
      </c>
      <c r="O81" s="34" t="n">
        <v>240</v>
      </c>
      <c r="P81" s="34" t="n">
        <v>266</v>
      </c>
      <c r="Q81" s="34" t="n">
        <v>5.2</v>
      </c>
      <c r="R81" s="372" t="n">
        <v>0.03</v>
      </c>
    </row>
    <row r="82" customFormat="false" ht="20.25" hidden="false" customHeight="true" outlineLevel="0" collapsed="false">
      <c r="A82" s="147" t="s">
        <v>249</v>
      </c>
      <c r="B82" s="148" t="n">
        <v>150</v>
      </c>
      <c r="C82" s="149"/>
      <c r="D82" s="150" t="n">
        <v>150</v>
      </c>
      <c r="E82" s="117" t="n">
        <f aca="false">0.4*D82/100</f>
        <v>0.6</v>
      </c>
      <c r="F82" s="117" t="n">
        <v>0</v>
      </c>
      <c r="G82" s="117" t="n">
        <f aca="false">11.3*D82/100</f>
        <v>16.95</v>
      </c>
      <c r="H82" s="67" t="n">
        <f aca="false">E82*4+F82*9+G82*4</f>
        <v>70.2</v>
      </c>
      <c r="I82" s="442" t="n">
        <v>0</v>
      </c>
      <c r="J82" s="34" t="n">
        <f aca="false">I82*B82/1000</f>
        <v>0</v>
      </c>
      <c r="K82" s="34" t="n">
        <v>9.46153846153846</v>
      </c>
      <c r="L82" s="34" t="n">
        <v>0.0692307692307692</v>
      </c>
      <c r="M82" s="34" t="n">
        <v>0</v>
      </c>
      <c r="N82" s="34" t="n">
        <v>0.346153846153846</v>
      </c>
      <c r="O82" s="34" t="n">
        <v>40.7307692307692</v>
      </c>
      <c r="P82" s="34" t="n">
        <v>72.5576923076923</v>
      </c>
      <c r="Q82" s="34" t="n">
        <v>18.2307692307692</v>
      </c>
      <c r="R82" s="372" t="n">
        <v>0</v>
      </c>
    </row>
    <row r="83" s="55" customFormat="true" ht="26.1" hidden="false" customHeight="true" outlineLevel="0" collapsed="false">
      <c r="A83" s="77" t="s">
        <v>151</v>
      </c>
      <c r="B83" s="77"/>
      <c r="C83" s="77"/>
      <c r="D83" s="31" t="n">
        <v>50</v>
      </c>
      <c r="E83" s="443" t="n">
        <f aca="false">3.4*D83/100</f>
        <v>1.7</v>
      </c>
      <c r="F83" s="443" t="n">
        <f aca="false">30.2*D83/100</f>
        <v>15.1</v>
      </c>
      <c r="G83" s="443" t="n">
        <f aca="false">44.5*D83/100</f>
        <v>22.25</v>
      </c>
      <c r="H83" s="67" t="n">
        <f aca="false">E83*4+F83*9+G83*4</f>
        <v>231.7</v>
      </c>
      <c r="I83" s="442" t="n">
        <v>0</v>
      </c>
      <c r="J83" s="34" t="n">
        <f aca="false">I83*D83/1000</f>
        <v>0</v>
      </c>
      <c r="K83" s="34" t="n">
        <v>0</v>
      </c>
      <c r="L83" s="34" t="n">
        <v>0</v>
      </c>
      <c r="M83" s="34" t="n">
        <v>0</v>
      </c>
      <c r="N83" s="34" t="n">
        <v>0</v>
      </c>
      <c r="O83" s="34" t="n">
        <v>0</v>
      </c>
      <c r="P83" s="34" t="n">
        <v>0</v>
      </c>
      <c r="Q83" s="34" t="n">
        <v>0</v>
      </c>
      <c r="R83" s="372" t="n">
        <v>0</v>
      </c>
    </row>
    <row r="84" s="55" customFormat="true" ht="26.1" hidden="false" customHeight="true" outlineLevel="0" collapsed="false">
      <c r="A84" s="144" t="s">
        <v>81</v>
      </c>
      <c r="B84" s="65"/>
      <c r="C84" s="65"/>
      <c r="D84" s="145"/>
      <c r="E84" s="32" t="n">
        <f aca="false">E20+E40+E80</f>
        <v>39.99286</v>
      </c>
      <c r="F84" s="32" t="n">
        <f aca="false">F20+F40+F80</f>
        <v>41.2888</v>
      </c>
      <c r="G84" s="32" t="n">
        <f aca="false">G20+G40+G80</f>
        <v>60.85097</v>
      </c>
      <c r="H84" s="67" t="n">
        <f aca="false">H20+H40+H80</f>
        <v>698.53452</v>
      </c>
      <c r="I84" s="34"/>
      <c r="J84" s="34"/>
      <c r="K84" s="34"/>
      <c r="L84" s="34"/>
      <c r="M84" s="34"/>
      <c r="N84" s="34"/>
      <c r="O84" s="34"/>
      <c r="P84" s="34"/>
      <c r="Q84" s="34"/>
      <c r="R84" s="372"/>
    </row>
    <row r="85" customFormat="false" ht="26.1" hidden="false" customHeight="true" outlineLevel="0" collapsed="false">
      <c r="A85" s="48"/>
      <c r="B85" s="253"/>
      <c r="C85" s="49"/>
      <c r="D85" s="351"/>
      <c r="E85" s="110"/>
      <c r="F85" s="110"/>
      <c r="G85" s="110"/>
      <c r="H85" s="110"/>
      <c r="I85" s="27"/>
      <c r="J85" s="27"/>
      <c r="K85" s="27"/>
      <c r="L85" s="27"/>
      <c r="M85" s="27"/>
      <c r="N85" s="27"/>
      <c r="O85" s="27"/>
      <c r="P85" s="27"/>
      <c r="Q85" s="43"/>
      <c r="R85" s="444"/>
    </row>
    <row r="86" customFormat="false" ht="26.1" hidden="false" customHeight="true" outlineLevel="0" collapsed="false">
      <c r="A86" s="352"/>
      <c r="B86" s="49"/>
      <c r="C86" s="49"/>
      <c r="D86" s="351"/>
      <c r="E86" s="110"/>
      <c r="F86" s="110"/>
      <c r="G86" s="110"/>
      <c r="H86" s="110"/>
      <c r="I86" s="27"/>
      <c r="J86" s="27"/>
      <c r="K86" s="27"/>
      <c r="L86" s="27"/>
      <c r="M86" s="27"/>
      <c r="N86" s="27"/>
      <c r="O86" s="27"/>
      <c r="P86" s="27"/>
      <c r="Q86" s="43"/>
      <c r="R86" s="444"/>
    </row>
    <row r="87" s="55" customFormat="true" ht="26.1" hidden="false" customHeight="true" outlineLevel="0" collapsed="false">
      <c r="A87" s="352"/>
      <c r="B87" s="279"/>
      <c r="C87" s="49"/>
      <c r="D87" s="49"/>
      <c r="E87" s="110"/>
      <c r="F87" s="110"/>
      <c r="G87" s="110"/>
      <c r="H87" s="110"/>
      <c r="I87" s="27"/>
      <c r="J87" s="27"/>
      <c r="K87" s="46"/>
      <c r="L87" s="46"/>
      <c r="M87" s="46"/>
      <c r="N87" s="46"/>
      <c r="O87" s="46"/>
      <c r="P87" s="46"/>
      <c r="Q87" s="34"/>
      <c r="R87" s="427"/>
    </row>
    <row r="88" s="55" customFormat="true" ht="31.5" hidden="false" customHeight="true" outlineLevel="0" collapsed="false">
      <c r="A88" s="74"/>
      <c r="B88" s="316"/>
      <c r="C88" s="316"/>
      <c r="D88" s="75"/>
      <c r="E88" s="27"/>
      <c r="F88" s="27"/>
      <c r="G88" s="27"/>
      <c r="H88" s="353"/>
      <c r="I88" s="27"/>
      <c r="J88" s="27"/>
      <c r="K88" s="46"/>
      <c r="L88" s="46"/>
      <c r="M88" s="46"/>
      <c r="N88" s="46"/>
      <c r="O88" s="46"/>
      <c r="P88" s="46"/>
      <c r="Q88" s="61"/>
      <c r="R88" s="445"/>
    </row>
    <row r="89" s="55" customFormat="true" ht="26.1" hidden="false" customHeight="true" outlineLevel="0" collapsed="false">
      <c r="A89" s="51"/>
      <c r="B89" s="51"/>
      <c r="C89" s="51"/>
      <c r="D89" s="38"/>
      <c r="E89" s="17"/>
      <c r="F89" s="17"/>
      <c r="G89" s="17"/>
      <c r="H89" s="18"/>
      <c r="I89" s="54"/>
      <c r="J89" s="354"/>
      <c r="K89" s="54"/>
      <c r="L89" s="34"/>
      <c r="M89" s="34"/>
      <c r="N89" s="34"/>
      <c r="O89" s="34"/>
      <c r="P89" s="34"/>
      <c r="Q89" s="86"/>
      <c r="R89" s="446"/>
    </row>
    <row r="90" s="55" customFormat="true" ht="26.1" hidden="false" customHeight="true" outlineLevel="0" collapsed="false">
      <c r="A90" s="48"/>
      <c r="B90" s="44"/>
      <c r="C90" s="63"/>
      <c r="D90" s="31"/>
      <c r="E90" s="34"/>
      <c r="F90" s="32"/>
      <c r="G90" s="32"/>
      <c r="H90" s="33"/>
      <c r="I90" s="47"/>
      <c r="J90" s="47"/>
      <c r="K90" s="57"/>
      <c r="L90" s="43"/>
      <c r="M90" s="43"/>
      <c r="N90" s="43"/>
      <c r="O90" s="43"/>
      <c r="P90" s="43"/>
      <c r="Q90" s="43"/>
      <c r="R90" s="423"/>
    </row>
    <row r="91" customFormat="false" ht="26.1" hidden="false" customHeight="true" outlineLevel="0" collapsed="false">
      <c r="A91" s="48"/>
      <c r="B91" s="44"/>
      <c r="C91" s="301"/>
      <c r="D91" s="37"/>
      <c r="E91" s="56"/>
      <c r="F91" s="56"/>
      <c r="G91" s="56"/>
      <c r="H91" s="33"/>
      <c r="I91" s="47"/>
      <c r="J91" s="47"/>
      <c r="K91" s="57"/>
      <c r="L91" s="43"/>
      <c r="M91" s="43"/>
      <c r="N91" s="43"/>
      <c r="O91" s="43"/>
      <c r="P91" s="43"/>
      <c r="Q91" s="43"/>
      <c r="R91" s="423"/>
    </row>
    <row r="92" customFormat="false" ht="26.1" hidden="false" customHeight="true" outlineLevel="0" collapsed="false">
      <c r="A92" s="48"/>
      <c r="B92" s="44"/>
      <c r="C92" s="37"/>
      <c r="D92" s="37"/>
      <c r="E92" s="56"/>
      <c r="F92" s="56"/>
      <c r="G92" s="56"/>
      <c r="H92" s="33"/>
      <c r="I92" s="47"/>
      <c r="J92" s="47"/>
      <c r="K92" s="57"/>
      <c r="L92" s="43"/>
      <c r="M92" s="43"/>
      <c r="N92" s="43"/>
      <c r="O92" s="43"/>
      <c r="P92" s="43"/>
      <c r="Q92" s="43"/>
      <c r="R92" s="423"/>
    </row>
    <row r="93" customFormat="false" ht="26.1" hidden="false" customHeight="true" outlineLevel="0" collapsed="false">
      <c r="A93" s="48"/>
      <c r="B93" s="44"/>
      <c r="C93" s="37"/>
      <c r="D93" s="37"/>
      <c r="E93" s="56"/>
      <c r="F93" s="56"/>
      <c r="G93" s="56"/>
      <c r="H93" s="33"/>
      <c r="I93" s="47"/>
      <c r="J93" s="47"/>
      <c r="K93" s="57"/>
      <c r="L93" s="43"/>
      <c r="M93" s="43"/>
      <c r="N93" s="43"/>
      <c r="O93" s="43"/>
      <c r="P93" s="43"/>
      <c r="Q93" s="43"/>
      <c r="R93" s="423"/>
    </row>
    <row r="94" s="55" customFormat="true" ht="26.1" hidden="false" customHeight="true" outlineLevel="0" collapsed="false">
      <c r="A94" s="48"/>
      <c r="B94" s="44"/>
      <c r="C94" s="37"/>
      <c r="D94" s="37"/>
      <c r="E94" s="56"/>
      <c r="F94" s="56"/>
      <c r="G94" s="56"/>
      <c r="H94" s="33"/>
      <c r="I94" s="41"/>
      <c r="J94" s="47"/>
      <c r="K94" s="57"/>
      <c r="L94" s="43"/>
      <c r="M94" s="43"/>
      <c r="N94" s="43"/>
      <c r="O94" s="43"/>
      <c r="P94" s="43"/>
      <c r="Q94" s="43"/>
      <c r="R94" s="447"/>
    </row>
    <row r="95" customFormat="false" ht="26.1" hidden="false" customHeight="true" outlineLevel="0" collapsed="false">
      <c r="A95" s="36"/>
      <c r="B95" s="63"/>
      <c r="C95" s="301"/>
      <c r="D95" s="65"/>
      <c r="E95" s="45"/>
      <c r="F95" s="45"/>
      <c r="G95" s="45"/>
      <c r="H95" s="33"/>
      <c r="I95" s="41"/>
      <c r="J95" s="47"/>
      <c r="K95" s="57"/>
      <c r="L95" s="43"/>
      <c r="M95" s="43"/>
      <c r="N95" s="43"/>
      <c r="O95" s="43"/>
      <c r="P95" s="43"/>
      <c r="Q95" s="43"/>
      <c r="R95" s="447"/>
    </row>
    <row r="96" s="55" customFormat="true" ht="26.1" hidden="false" customHeight="true" outlineLevel="0" collapsed="false">
      <c r="A96" s="50"/>
      <c r="B96" s="44"/>
      <c r="C96" s="301"/>
      <c r="D96" s="65"/>
      <c r="E96" s="45"/>
      <c r="F96" s="45"/>
      <c r="G96" s="45"/>
      <c r="H96" s="133"/>
      <c r="I96" s="47"/>
      <c r="J96" s="47"/>
      <c r="K96" s="57"/>
      <c r="L96" s="43"/>
      <c r="M96" s="43"/>
      <c r="N96" s="43"/>
      <c r="O96" s="43"/>
      <c r="P96" s="43"/>
      <c r="Q96" s="34"/>
      <c r="R96" s="427"/>
    </row>
    <row r="97" s="55" customFormat="true" ht="26.1" hidden="false" customHeight="true" outlineLevel="0" collapsed="false">
      <c r="A97" s="50"/>
      <c r="B97" s="44"/>
      <c r="C97" s="301"/>
      <c r="D97" s="65"/>
      <c r="E97" s="45"/>
      <c r="F97" s="45"/>
      <c r="G97" s="45"/>
      <c r="H97" s="133"/>
      <c r="I97" s="34"/>
      <c r="J97" s="47"/>
      <c r="K97" s="34"/>
      <c r="L97" s="34"/>
      <c r="M97" s="34"/>
      <c r="N97" s="34"/>
      <c r="O97" s="34"/>
      <c r="P97" s="34"/>
      <c r="Q97" s="47"/>
      <c r="R97" s="445"/>
    </row>
    <row r="98" s="55" customFormat="true" ht="26.1" hidden="false" customHeight="true" outlineLevel="0" collapsed="false">
      <c r="A98" s="50"/>
      <c r="B98" s="44"/>
      <c r="C98" s="301"/>
      <c r="D98" s="65"/>
      <c r="E98" s="64"/>
      <c r="F98" s="64"/>
      <c r="G98" s="64"/>
      <c r="H98" s="133"/>
      <c r="I98" s="47"/>
      <c r="J98" s="47"/>
      <c r="K98" s="47"/>
      <c r="L98" s="47"/>
      <c r="M98" s="47"/>
      <c r="N98" s="47"/>
      <c r="O98" s="47"/>
      <c r="P98" s="47"/>
      <c r="Q98" s="47"/>
      <c r="R98" s="445"/>
    </row>
    <row r="99" customFormat="false" ht="26.1" hidden="false" customHeight="true" outlineLevel="0" collapsed="false">
      <c r="A99" s="127"/>
      <c r="B99" s="392"/>
      <c r="C99" s="115"/>
      <c r="D99" s="114"/>
      <c r="E99" s="45"/>
      <c r="F99" s="45"/>
      <c r="G99" s="45"/>
      <c r="H99" s="133"/>
      <c r="I99" s="57"/>
      <c r="J99" s="47"/>
      <c r="K99" s="102"/>
      <c r="L99" s="57"/>
      <c r="M99" s="57"/>
      <c r="N99" s="57"/>
      <c r="O99" s="57"/>
      <c r="P99" s="57"/>
      <c r="Q99" s="259"/>
      <c r="R99" s="448"/>
    </row>
    <row r="100" s="55" customFormat="true" ht="26.1" hidden="false" customHeight="true" outlineLevel="0" collapsed="false">
      <c r="A100" s="127"/>
      <c r="B100" s="392"/>
      <c r="C100" s="115"/>
      <c r="D100" s="114"/>
      <c r="E100" s="45"/>
      <c r="F100" s="45"/>
      <c r="G100" s="45"/>
      <c r="H100" s="133"/>
      <c r="I100" s="47"/>
      <c r="J100" s="47"/>
      <c r="K100" s="102"/>
      <c r="L100" s="43"/>
      <c r="M100" s="43"/>
      <c r="N100" s="43"/>
      <c r="O100" s="43"/>
      <c r="P100" s="43"/>
      <c r="Q100" s="259"/>
      <c r="R100" s="448"/>
    </row>
    <row r="101" customFormat="false" ht="26.1" hidden="false" customHeight="true" outlineLevel="0" collapsed="false">
      <c r="A101" s="38"/>
      <c r="B101" s="31"/>
      <c r="C101" s="31"/>
      <c r="D101" s="31"/>
      <c r="E101" s="41"/>
      <c r="F101" s="41"/>
      <c r="G101" s="41"/>
      <c r="H101" s="449"/>
      <c r="I101" s="47"/>
      <c r="J101" s="47"/>
      <c r="K101" s="102"/>
      <c r="L101" s="43"/>
      <c r="M101" s="43"/>
      <c r="N101" s="43"/>
      <c r="O101" s="43"/>
      <c r="P101" s="43"/>
      <c r="Q101" s="34"/>
      <c r="R101" s="427"/>
    </row>
    <row r="102" s="55" customFormat="true" ht="30.75" hidden="false" customHeight="true" outlineLevel="0" collapsed="false">
      <c r="A102" s="93"/>
      <c r="B102" s="93"/>
      <c r="C102" s="93"/>
      <c r="D102" s="31"/>
      <c r="E102" s="32"/>
      <c r="F102" s="32"/>
      <c r="G102" s="32"/>
      <c r="H102" s="104"/>
      <c r="I102" s="47"/>
      <c r="J102" s="450"/>
      <c r="K102" s="102"/>
      <c r="L102" s="43"/>
      <c r="M102" s="43"/>
      <c r="N102" s="43"/>
      <c r="O102" s="43"/>
      <c r="P102" s="43"/>
      <c r="Q102" s="43"/>
      <c r="R102" s="423"/>
    </row>
    <row r="103" customFormat="false" ht="26.1" hidden="false" customHeight="true" outlineLevel="0" collapsed="false">
      <c r="A103" s="59"/>
      <c r="B103" s="44"/>
      <c r="C103" s="37"/>
      <c r="D103" s="37"/>
      <c r="E103" s="45"/>
      <c r="F103" s="45"/>
      <c r="G103" s="45"/>
      <c r="H103" s="64"/>
      <c r="I103" s="47"/>
      <c r="J103" s="47"/>
      <c r="K103" s="102"/>
      <c r="L103" s="43"/>
      <c r="M103" s="43"/>
      <c r="N103" s="43"/>
      <c r="O103" s="43"/>
      <c r="P103" s="43"/>
      <c r="Q103" s="47"/>
      <c r="R103" s="424"/>
    </row>
    <row r="104" s="55" customFormat="true" ht="26.1" hidden="false" customHeight="true" outlineLevel="0" collapsed="false">
      <c r="A104" s="59"/>
      <c r="B104" s="37"/>
      <c r="C104" s="37"/>
      <c r="D104" s="37"/>
      <c r="E104" s="64"/>
      <c r="F104" s="64"/>
      <c r="G104" s="64"/>
      <c r="H104" s="64"/>
      <c r="I104" s="47"/>
      <c r="J104" s="47"/>
      <c r="K104" s="102"/>
      <c r="L104" s="43"/>
      <c r="M104" s="43"/>
      <c r="N104" s="43"/>
      <c r="O104" s="43"/>
      <c r="P104" s="43"/>
      <c r="Q104" s="135"/>
      <c r="R104" s="425"/>
    </row>
    <row r="105" customFormat="false" ht="26.1" hidden="false" customHeight="true" outlineLevel="0" collapsed="false">
      <c r="A105" s="36"/>
      <c r="B105" s="37"/>
      <c r="C105" s="37"/>
      <c r="D105" s="37"/>
      <c r="E105" s="64"/>
      <c r="F105" s="64"/>
      <c r="G105" s="64"/>
      <c r="H105" s="64"/>
      <c r="I105" s="47"/>
      <c r="J105" s="47"/>
      <c r="K105" s="102"/>
      <c r="L105" s="43"/>
      <c r="M105" s="43"/>
      <c r="N105" s="43"/>
      <c r="O105" s="43"/>
      <c r="P105" s="43"/>
      <c r="Q105" s="34"/>
      <c r="R105" s="372"/>
    </row>
    <row r="106" customFormat="false" ht="26.1" hidden="false" customHeight="true" outlineLevel="0" collapsed="false">
      <c r="A106" s="36"/>
      <c r="B106" s="37"/>
      <c r="C106" s="37"/>
      <c r="D106" s="37"/>
      <c r="E106" s="32"/>
      <c r="F106" s="32"/>
      <c r="G106" s="32"/>
      <c r="H106" s="64"/>
      <c r="I106" s="34"/>
      <c r="J106" s="47"/>
      <c r="K106" s="34"/>
      <c r="L106" s="34"/>
      <c r="M106" s="34"/>
      <c r="N106" s="34"/>
      <c r="O106" s="34"/>
      <c r="P106" s="34"/>
      <c r="Q106" s="34"/>
      <c r="R106" s="372"/>
    </row>
    <row r="107" customFormat="false" ht="26.1" hidden="false" customHeight="true" outlineLevel="0" collapsed="false">
      <c r="A107" s="36"/>
      <c r="B107" s="37"/>
      <c r="C107" s="37"/>
      <c r="D107" s="37"/>
      <c r="E107" s="45"/>
      <c r="F107" s="45"/>
      <c r="G107" s="45"/>
      <c r="H107" s="64"/>
      <c r="I107" s="47"/>
      <c r="J107" s="47"/>
      <c r="K107" s="47"/>
      <c r="L107" s="47"/>
      <c r="M107" s="47"/>
      <c r="N107" s="47"/>
      <c r="O107" s="47"/>
      <c r="P107" s="47"/>
      <c r="Q107" s="138"/>
      <c r="R107" s="451"/>
    </row>
    <row r="108" s="55" customFormat="true" ht="26.1" hidden="false" customHeight="true" outlineLevel="0" collapsed="false">
      <c r="A108" s="36"/>
      <c r="B108" s="131"/>
      <c r="C108" s="115"/>
      <c r="D108" s="266"/>
      <c r="E108" s="32"/>
      <c r="F108" s="45"/>
      <c r="G108" s="45"/>
      <c r="H108" s="64"/>
      <c r="I108" s="47"/>
      <c r="J108" s="47"/>
      <c r="K108" s="47"/>
      <c r="L108" s="47"/>
      <c r="M108" s="47"/>
      <c r="N108" s="47"/>
      <c r="O108" s="47"/>
      <c r="P108" s="47"/>
      <c r="Q108" s="138"/>
      <c r="R108" s="451"/>
    </row>
    <row r="109" customFormat="false" ht="26.1" hidden="false" customHeight="true" outlineLevel="0" collapsed="false">
      <c r="A109" s="36"/>
      <c r="B109" s="44"/>
      <c r="C109" s="37"/>
      <c r="D109" s="37"/>
      <c r="E109" s="64"/>
      <c r="F109" s="64"/>
      <c r="G109" s="64"/>
      <c r="H109" s="64"/>
      <c r="I109" s="41"/>
      <c r="J109" s="47"/>
      <c r="K109" s="47"/>
      <c r="L109" s="259"/>
      <c r="M109" s="259"/>
      <c r="N109" s="259"/>
      <c r="O109" s="259"/>
      <c r="P109" s="259"/>
      <c r="Q109" s="138"/>
      <c r="R109" s="451"/>
    </row>
    <row r="110" s="55" customFormat="true" ht="26.1" hidden="false" customHeight="true" outlineLevel="0" collapsed="false">
      <c r="A110" s="36"/>
      <c r="B110" s="37"/>
      <c r="C110" s="37"/>
      <c r="D110" s="37"/>
      <c r="E110" s="45"/>
      <c r="F110" s="45"/>
      <c r="G110" s="45"/>
      <c r="H110" s="64"/>
      <c r="I110" s="41"/>
      <c r="J110" s="47"/>
      <c r="K110" s="47"/>
      <c r="L110" s="259"/>
      <c r="M110" s="259"/>
      <c r="N110" s="259"/>
      <c r="O110" s="259"/>
      <c r="P110" s="259"/>
      <c r="Q110" s="34"/>
      <c r="R110" s="372"/>
    </row>
    <row r="111" s="55" customFormat="true" ht="26.1" hidden="false" customHeight="true" outlineLevel="0" collapsed="false">
      <c r="A111" s="358"/>
      <c r="B111" s="452"/>
      <c r="C111" s="453"/>
      <c r="D111" s="266"/>
      <c r="E111" s="41"/>
      <c r="F111" s="41"/>
      <c r="G111" s="41"/>
      <c r="H111" s="449"/>
      <c r="I111" s="21"/>
      <c r="J111" s="393"/>
      <c r="K111" s="34"/>
      <c r="L111" s="34"/>
      <c r="M111" s="34"/>
      <c r="N111" s="34"/>
      <c r="O111" s="34"/>
      <c r="P111" s="34"/>
      <c r="Q111" s="138"/>
      <c r="R111" s="451"/>
    </row>
    <row r="112" customFormat="false" ht="26.1" hidden="false" customHeight="true" outlineLevel="0" collapsed="false">
      <c r="A112" s="69"/>
      <c r="B112" s="69"/>
      <c r="C112" s="69"/>
      <c r="D112" s="266"/>
      <c r="E112" s="32"/>
      <c r="F112" s="32"/>
      <c r="G112" s="32"/>
      <c r="H112" s="33"/>
      <c r="I112" s="47"/>
      <c r="J112" s="47"/>
      <c r="K112" s="47"/>
      <c r="L112" s="43"/>
      <c r="M112" s="43"/>
      <c r="N112" s="43"/>
      <c r="O112" s="43"/>
      <c r="P112" s="43"/>
      <c r="Q112" s="34"/>
      <c r="R112" s="427"/>
    </row>
    <row r="113" s="55" customFormat="true" ht="26.1" hidden="false" customHeight="true" outlineLevel="0" collapsed="false">
      <c r="A113" s="267"/>
      <c r="B113" s="268"/>
      <c r="C113" s="268"/>
      <c r="D113" s="268"/>
      <c r="E113" s="64"/>
      <c r="F113" s="64"/>
      <c r="G113" s="64"/>
      <c r="H113" s="64"/>
      <c r="I113" s="41"/>
      <c r="J113" s="47"/>
      <c r="K113" s="47"/>
      <c r="L113" s="47"/>
      <c r="M113" s="47"/>
      <c r="N113" s="47"/>
      <c r="O113" s="47"/>
      <c r="P113" s="47"/>
      <c r="Q113" s="34"/>
      <c r="R113" s="427"/>
    </row>
    <row r="114" s="55" customFormat="true" ht="26.1" hidden="false" customHeight="true" outlineLevel="0" collapsed="false">
      <c r="A114" s="267"/>
      <c r="B114" s="268"/>
      <c r="C114" s="268"/>
      <c r="D114" s="268"/>
      <c r="E114" s="45"/>
      <c r="F114" s="45"/>
      <c r="G114" s="45"/>
      <c r="H114" s="64"/>
      <c r="I114" s="134"/>
      <c r="J114" s="47"/>
      <c r="K114" s="135"/>
      <c r="L114" s="135"/>
      <c r="M114" s="135"/>
      <c r="N114" s="135"/>
      <c r="O114" s="135"/>
      <c r="P114" s="135"/>
      <c r="Q114" s="34"/>
      <c r="R114" s="408"/>
    </row>
    <row r="115" s="73" customFormat="true" ht="30.75" hidden="false" customHeight="true" outlineLevel="0" collapsed="false">
      <c r="A115" s="77"/>
      <c r="B115" s="77"/>
      <c r="C115" s="77"/>
      <c r="D115" s="31"/>
      <c r="E115" s="32"/>
      <c r="F115" s="32"/>
      <c r="G115" s="32"/>
      <c r="H115" s="33"/>
      <c r="I115" s="34"/>
      <c r="J115" s="35"/>
      <c r="K115" s="34"/>
      <c r="L115" s="34"/>
      <c r="M115" s="34"/>
      <c r="N115" s="34"/>
      <c r="O115" s="34"/>
      <c r="P115" s="34"/>
      <c r="Q115" s="47"/>
      <c r="R115" s="424"/>
    </row>
    <row r="116" s="55" customFormat="true" ht="26.1" hidden="false" customHeight="true" outlineLevel="0" collapsed="false">
      <c r="A116" s="36"/>
      <c r="B116" s="44"/>
      <c r="C116" s="37"/>
      <c r="D116" s="37"/>
      <c r="E116" s="45"/>
      <c r="F116" s="45"/>
      <c r="G116" s="45"/>
      <c r="H116" s="56"/>
      <c r="I116" s="41"/>
      <c r="J116" s="41"/>
      <c r="K116" s="41"/>
      <c r="L116" s="34"/>
      <c r="M116" s="34"/>
      <c r="N116" s="34"/>
      <c r="O116" s="34"/>
      <c r="P116" s="34"/>
      <c r="Q116" s="34"/>
      <c r="R116" s="372"/>
    </row>
    <row r="117" customFormat="false" ht="26.1" hidden="false" customHeight="true" outlineLevel="0" collapsed="false">
      <c r="A117" s="36"/>
      <c r="B117" s="44"/>
      <c r="C117" s="44"/>
      <c r="D117" s="37"/>
      <c r="E117" s="45"/>
      <c r="F117" s="45"/>
      <c r="G117" s="45"/>
      <c r="H117" s="64"/>
      <c r="I117" s="47"/>
      <c r="J117" s="41"/>
      <c r="K117" s="41"/>
      <c r="L117" s="138"/>
      <c r="M117" s="138"/>
      <c r="N117" s="138"/>
      <c r="O117" s="138"/>
      <c r="P117" s="138"/>
      <c r="Q117" s="34"/>
      <c r="R117" s="372"/>
    </row>
    <row r="118" s="55" customFormat="true" ht="26.1" hidden="false" customHeight="true" outlineLevel="0" collapsed="false">
      <c r="A118" s="48"/>
      <c r="B118" s="65"/>
      <c r="C118" s="65"/>
      <c r="D118" s="37"/>
      <c r="E118" s="45"/>
      <c r="F118" s="45"/>
      <c r="G118" s="45"/>
      <c r="H118" s="64"/>
      <c r="I118" s="41"/>
      <c r="J118" s="41"/>
      <c r="K118" s="41"/>
      <c r="L118" s="138"/>
      <c r="M118" s="138"/>
      <c r="N118" s="138"/>
      <c r="O118" s="138"/>
      <c r="P118" s="138"/>
      <c r="Q118" s="34"/>
      <c r="R118" s="372"/>
    </row>
    <row r="119" customFormat="false" ht="26.1" hidden="false" customHeight="true" outlineLevel="0" collapsed="false">
      <c r="A119" s="36"/>
      <c r="B119" s="139"/>
      <c r="C119" s="37"/>
      <c r="D119" s="31"/>
      <c r="E119" s="45"/>
      <c r="F119" s="45"/>
      <c r="G119" s="45"/>
      <c r="H119" s="33"/>
      <c r="I119" s="41"/>
      <c r="J119" s="41"/>
      <c r="K119" s="34"/>
      <c r="L119" s="138"/>
      <c r="M119" s="138"/>
      <c r="N119" s="138"/>
      <c r="O119" s="138"/>
      <c r="P119" s="138"/>
      <c r="Q119" s="293"/>
      <c r="R119" s="373"/>
    </row>
    <row r="120" s="55" customFormat="true" ht="26.1" hidden="false" customHeight="true" outlineLevel="0" collapsed="false">
      <c r="A120" s="93"/>
      <c r="B120" s="93"/>
      <c r="C120" s="93"/>
      <c r="D120" s="31"/>
      <c r="E120" s="32"/>
      <c r="F120" s="32"/>
      <c r="G120" s="32"/>
      <c r="H120" s="33"/>
      <c r="I120" s="41"/>
      <c r="J120" s="35"/>
      <c r="K120" s="34"/>
      <c r="L120" s="34"/>
      <c r="M120" s="34"/>
      <c r="N120" s="34"/>
      <c r="O120" s="34"/>
      <c r="P120" s="34"/>
      <c r="Q120" s="157"/>
      <c r="R120" s="375"/>
    </row>
    <row r="121" s="55" customFormat="true" ht="29.25" hidden="false" customHeight="true" outlineLevel="0" collapsed="false">
      <c r="A121" s="50"/>
      <c r="B121" s="37"/>
      <c r="C121" s="37"/>
      <c r="D121" s="31"/>
      <c r="E121" s="32"/>
      <c r="F121" s="32"/>
      <c r="G121" s="32"/>
      <c r="H121" s="33"/>
      <c r="I121" s="41"/>
      <c r="J121" s="41"/>
      <c r="K121" s="34"/>
      <c r="L121" s="138"/>
      <c r="M121" s="138"/>
      <c r="N121" s="138"/>
      <c r="O121" s="138"/>
      <c r="P121" s="138"/>
      <c r="Q121" s="157"/>
      <c r="R121" s="375"/>
    </row>
    <row r="122" customFormat="false" ht="26.1" hidden="false" customHeight="true" outlineLevel="0" collapsed="false">
      <c r="A122" s="36"/>
      <c r="B122" s="37"/>
      <c r="C122" s="37"/>
      <c r="D122" s="31"/>
      <c r="E122" s="45"/>
      <c r="F122" s="45"/>
      <c r="G122" s="45"/>
      <c r="H122" s="33"/>
      <c r="I122" s="394"/>
      <c r="J122" s="394"/>
      <c r="K122" s="34"/>
      <c r="L122" s="34"/>
      <c r="M122" s="34"/>
      <c r="N122" s="34"/>
      <c r="O122" s="34"/>
      <c r="P122" s="34"/>
      <c r="Q122" s="156"/>
      <c r="R122" s="329"/>
    </row>
    <row r="123" customFormat="false" ht="26.1" hidden="false" customHeight="true" outlineLevel="0" collapsed="false">
      <c r="A123" s="69"/>
      <c r="B123" s="69"/>
      <c r="C123" s="69"/>
      <c r="D123" s="70"/>
      <c r="E123" s="32"/>
      <c r="F123" s="32"/>
      <c r="G123" s="32"/>
      <c r="H123" s="104"/>
      <c r="I123" s="34"/>
      <c r="J123" s="35"/>
      <c r="K123" s="34"/>
      <c r="L123" s="34"/>
      <c r="M123" s="34"/>
      <c r="N123" s="34"/>
      <c r="O123" s="34"/>
      <c r="P123" s="34"/>
      <c r="Q123" s="157"/>
      <c r="R123" s="375"/>
    </row>
    <row r="124" customFormat="false" ht="26.1" hidden="false" customHeight="true" outlineLevel="0" collapsed="false">
      <c r="A124" s="69"/>
      <c r="B124" s="69"/>
      <c r="C124" s="69"/>
      <c r="D124" s="70"/>
      <c r="E124" s="32"/>
      <c r="F124" s="32"/>
      <c r="G124" s="32"/>
      <c r="H124" s="104"/>
      <c r="I124" s="41"/>
      <c r="J124" s="35"/>
      <c r="K124" s="34"/>
      <c r="L124" s="34"/>
      <c r="M124" s="34"/>
      <c r="N124" s="34"/>
      <c r="O124" s="34"/>
      <c r="P124" s="34"/>
      <c r="Q124" s="156"/>
      <c r="R124" s="329"/>
    </row>
    <row r="125" customFormat="false" ht="26.1" hidden="false" customHeight="true" outlineLevel="0" collapsed="false">
      <c r="A125" s="142"/>
      <c r="B125" s="142"/>
      <c r="C125" s="142"/>
      <c r="D125" s="142"/>
      <c r="E125" s="143"/>
      <c r="F125" s="143"/>
      <c r="G125" s="143"/>
      <c r="H125" s="104"/>
      <c r="I125" s="41"/>
      <c r="J125" s="35"/>
      <c r="K125" s="47"/>
      <c r="L125" s="47"/>
      <c r="M125" s="47"/>
      <c r="N125" s="47"/>
      <c r="O125" s="47"/>
      <c r="P125" s="47"/>
      <c r="Q125" s="157"/>
      <c r="R125" s="375"/>
    </row>
    <row r="126" customFormat="false" ht="26.1" hidden="false" customHeight="true" outlineLevel="0" collapsed="false">
      <c r="A126" s="144"/>
      <c r="B126" s="65"/>
      <c r="C126" s="65"/>
      <c r="D126" s="145"/>
      <c r="E126" s="32"/>
      <c r="F126" s="32"/>
      <c r="G126" s="32"/>
      <c r="H126" s="33"/>
      <c r="I126" s="34"/>
      <c r="J126" s="34"/>
      <c r="K126" s="34"/>
      <c r="L126" s="34"/>
      <c r="M126" s="34"/>
      <c r="N126" s="34"/>
      <c r="O126" s="34"/>
      <c r="P126" s="34"/>
      <c r="Q126" s="157"/>
      <c r="R126" s="375"/>
    </row>
    <row r="127" customFormat="false" ht="26.1" hidden="false" customHeight="true" outlineLevel="0" collapsed="false">
      <c r="A127" s="77"/>
      <c r="B127" s="77"/>
      <c r="C127" s="77"/>
      <c r="D127" s="31"/>
      <c r="E127" s="32"/>
      <c r="F127" s="32"/>
      <c r="G127" s="32"/>
      <c r="H127" s="146"/>
      <c r="I127" s="41"/>
      <c r="J127" s="34"/>
      <c r="K127" s="34"/>
      <c r="L127" s="34"/>
      <c r="M127" s="34"/>
      <c r="N127" s="34"/>
      <c r="O127" s="34"/>
      <c r="P127" s="34"/>
      <c r="Q127" s="156"/>
      <c r="R127" s="329"/>
    </row>
    <row r="128" s="55" customFormat="true" ht="26.1" hidden="false" customHeight="true" outlineLevel="0" collapsed="false">
      <c r="A128" s="327"/>
      <c r="B128" s="454"/>
      <c r="C128" s="455"/>
      <c r="D128" s="150"/>
      <c r="E128" s="117"/>
      <c r="F128" s="117"/>
      <c r="G128" s="117"/>
      <c r="H128" s="33"/>
      <c r="I128" s="34"/>
      <c r="J128" s="34"/>
      <c r="K128" s="34"/>
      <c r="L128" s="34"/>
      <c r="M128" s="34"/>
      <c r="N128" s="34"/>
      <c r="O128" s="34"/>
      <c r="P128" s="34"/>
      <c r="Q128" s="157"/>
      <c r="R128" s="375"/>
    </row>
    <row r="129" s="55" customFormat="true" ht="26.1" hidden="false" customHeight="true" outlineLevel="0" collapsed="false">
      <c r="A129" s="325"/>
      <c r="B129" s="325"/>
      <c r="C129" s="325"/>
      <c r="D129" s="455"/>
      <c r="E129" s="293"/>
      <c r="F129" s="293"/>
      <c r="G129" s="293"/>
      <c r="H129" s="456"/>
      <c r="I129" s="293"/>
      <c r="J129" s="293"/>
      <c r="K129" s="293"/>
      <c r="L129" s="293"/>
      <c r="M129" s="293"/>
      <c r="N129" s="293"/>
      <c r="O129" s="293"/>
      <c r="P129" s="293"/>
      <c r="Q129" s="157"/>
    </row>
    <row r="130" customFormat="false" ht="26.1" hidden="false" customHeight="true" outlineLevel="0" collapsed="false">
      <c r="A130" s="327"/>
      <c r="B130" s="457"/>
      <c r="C130" s="458"/>
      <c r="D130" s="458"/>
      <c r="E130" s="156"/>
      <c r="F130" s="156"/>
      <c r="G130" s="156"/>
      <c r="H130" s="156"/>
      <c r="I130" s="156"/>
      <c r="J130" s="156"/>
      <c r="K130" s="157"/>
      <c r="L130" s="157"/>
      <c r="M130" s="157"/>
      <c r="N130" s="157"/>
      <c r="O130" s="157"/>
      <c r="P130" s="157"/>
      <c r="Q130" s="157"/>
      <c r="R130" s="55"/>
    </row>
    <row r="131" customFormat="false" ht="26.1" hidden="false" customHeight="true" outlineLevel="0" collapsed="false">
      <c r="A131" s="327"/>
      <c r="B131" s="459"/>
      <c r="C131" s="458"/>
      <c r="D131" s="458"/>
      <c r="E131" s="156"/>
      <c r="F131" s="156"/>
      <c r="G131" s="156"/>
      <c r="H131" s="156"/>
      <c r="I131" s="156"/>
      <c r="J131" s="156"/>
      <c r="K131" s="157"/>
      <c r="L131" s="157"/>
      <c r="M131" s="157"/>
      <c r="N131" s="157"/>
      <c r="O131" s="157"/>
      <c r="P131" s="157"/>
      <c r="Q131" s="157"/>
      <c r="R131" s="55"/>
    </row>
    <row r="132" s="10" customFormat="true" ht="26.1" hidden="false" customHeight="true" outlineLevel="0" collapsed="false">
      <c r="A132" s="327"/>
      <c r="B132" s="457"/>
      <c r="C132" s="458"/>
      <c r="D132" s="458"/>
      <c r="E132" s="156"/>
      <c r="F132" s="156"/>
      <c r="G132" s="156"/>
      <c r="H132" s="156"/>
      <c r="I132" s="156"/>
      <c r="J132" s="156"/>
      <c r="K132" s="156"/>
      <c r="L132" s="156"/>
      <c r="M132" s="156"/>
      <c r="N132" s="156"/>
      <c r="O132" s="156"/>
      <c r="P132" s="156"/>
      <c r="Q132" s="156"/>
    </row>
    <row r="133" s="10" customFormat="true" ht="26.1" hidden="false" customHeight="true" outlineLevel="0" collapsed="false">
      <c r="A133" s="327"/>
      <c r="B133" s="457"/>
      <c r="C133" s="458"/>
      <c r="D133" s="458"/>
      <c r="E133" s="156"/>
      <c r="F133" s="156"/>
      <c r="G133" s="156"/>
      <c r="H133" s="156"/>
      <c r="I133" s="156"/>
      <c r="J133" s="156"/>
      <c r="K133" s="157"/>
      <c r="L133" s="157"/>
      <c r="M133" s="157"/>
      <c r="N133" s="157"/>
      <c r="O133" s="157"/>
      <c r="P133" s="157"/>
      <c r="Q133" s="156"/>
    </row>
    <row r="134" s="55" customFormat="true" ht="26.1" hidden="false" customHeight="true" outlineLevel="0" collapsed="false">
      <c r="A134" s="327"/>
      <c r="B134" s="457"/>
      <c r="C134" s="458"/>
      <c r="D134" s="458"/>
      <c r="E134" s="156"/>
      <c r="F134" s="156"/>
      <c r="G134" s="156"/>
      <c r="H134" s="156"/>
      <c r="I134" s="156"/>
      <c r="J134" s="156"/>
      <c r="K134" s="156"/>
      <c r="L134" s="156"/>
      <c r="M134" s="156"/>
      <c r="N134" s="156"/>
      <c r="O134" s="156"/>
      <c r="P134" s="156"/>
      <c r="Q134" s="157"/>
    </row>
    <row r="135" s="55" customFormat="true" ht="26.1" hidden="false" customHeight="true" outlineLevel="0" collapsed="false">
      <c r="A135" s="327"/>
      <c r="B135" s="457"/>
      <c r="C135" s="458"/>
      <c r="D135" s="458"/>
      <c r="E135" s="156"/>
      <c r="F135" s="156"/>
      <c r="G135" s="156"/>
      <c r="H135" s="156"/>
      <c r="I135" s="156"/>
      <c r="J135" s="156"/>
      <c r="K135" s="157"/>
      <c r="L135" s="157"/>
      <c r="M135" s="157"/>
      <c r="N135" s="157"/>
      <c r="O135" s="157"/>
      <c r="P135" s="157"/>
      <c r="Q135" s="156"/>
      <c r="R135" s="10"/>
    </row>
    <row r="136" customFormat="false" ht="26.1" hidden="false" customHeight="true" outlineLevel="0" collapsed="false">
      <c r="A136" s="327"/>
      <c r="B136" s="459"/>
      <c r="C136" s="458"/>
      <c r="D136" s="458"/>
      <c r="E136" s="156"/>
      <c r="F136" s="156"/>
      <c r="G136" s="156"/>
      <c r="H136" s="156"/>
      <c r="I136" s="156"/>
      <c r="J136" s="156"/>
      <c r="K136" s="157"/>
      <c r="L136" s="157"/>
      <c r="M136" s="157"/>
      <c r="N136" s="157"/>
      <c r="O136" s="157"/>
      <c r="P136" s="157"/>
      <c r="Q136" s="157"/>
      <c r="R136" s="55"/>
    </row>
    <row r="137" customFormat="false" ht="26.1" hidden="false" customHeight="true" outlineLevel="0" collapsed="false">
      <c r="A137" s="327"/>
      <c r="B137" s="457"/>
      <c r="C137" s="458"/>
      <c r="D137" s="458"/>
      <c r="E137" s="156"/>
      <c r="F137" s="156"/>
      <c r="G137" s="156"/>
      <c r="H137" s="156"/>
      <c r="I137" s="156"/>
      <c r="J137" s="156"/>
      <c r="K137" s="156"/>
      <c r="L137" s="156"/>
      <c r="M137" s="156"/>
      <c r="N137" s="156"/>
      <c r="O137" s="156"/>
      <c r="P137" s="156"/>
      <c r="Q137" s="157"/>
      <c r="R137" s="55"/>
    </row>
    <row r="138" s="55" customFormat="true" ht="29.25" hidden="false" customHeight="true" outlineLevel="0" collapsed="false">
      <c r="A138" s="327"/>
      <c r="B138" s="459"/>
      <c r="C138" s="458"/>
      <c r="D138" s="458"/>
      <c r="E138" s="156"/>
      <c r="F138" s="156"/>
      <c r="G138" s="156"/>
      <c r="H138" s="156"/>
      <c r="I138" s="156"/>
      <c r="J138" s="156"/>
      <c r="K138" s="157"/>
      <c r="L138" s="157"/>
      <c r="M138" s="157"/>
      <c r="N138" s="157"/>
      <c r="O138" s="157"/>
      <c r="P138" s="157"/>
      <c r="Q138" s="156"/>
      <c r="R138" s="10"/>
    </row>
    <row r="139" s="10" customFormat="true" ht="26.1" hidden="false" customHeight="true" outlineLevel="0" collapsed="false">
      <c r="A139" s="327"/>
      <c r="B139" s="457"/>
      <c r="C139" s="458"/>
      <c r="D139" s="458"/>
      <c r="E139" s="156"/>
      <c r="F139" s="156"/>
      <c r="G139" s="156"/>
      <c r="H139" s="156"/>
      <c r="I139" s="156"/>
      <c r="J139" s="156"/>
      <c r="K139" s="157"/>
      <c r="L139" s="157"/>
      <c r="M139" s="157"/>
      <c r="N139" s="157"/>
      <c r="O139" s="157"/>
      <c r="P139" s="157"/>
      <c r="Q139" s="156"/>
    </row>
    <row r="140" s="55" customFormat="true" ht="26.1" hidden="false" customHeight="true" outlineLevel="0" collapsed="false">
      <c r="A140" s="327"/>
      <c r="B140" s="457"/>
      <c r="C140" s="458"/>
      <c r="D140" s="458"/>
      <c r="E140" s="458"/>
      <c r="F140" s="458"/>
      <c r="G140" s="458"/>
      <c r="H140" s="458"/>
      <c r="I140" s="111"/>
      <c r="J140" s="111"/>
      <c r="K140" s="73"/>
      <c r="L140" s="73"/>
      <c r="M140" s="73"/>
      <c r="N140" s="73"/>
      <c r="O140" s="73"/>
      <c r="P140" s="73"/>
      <c r="Q140" s="73"/>
    </row>
    <row r="141" s="10" customFormat="true" ht="26.1" hidden="false" customHeight="true" outlineLevel="0" collapsed="false">
      <c r="A141" s="327"/>
      <c r="B141" s="459"/>
      <c r="C141" s="458"/>
      <c r="D141" s="458"/>
      <c r="E141" s="458"/>
      <c r="F141" s="458"/>
      <c r="G141" s="458"/>
      <c r="H141" s="458"/>
      <c r="I141" s="111"/>
      <c r="J141" s="111"/>
      <c r="K141" s="73"/>
      <c r="L141" s="73"/>
      <c r="M141" s="73"/>
      <c r="N141" s="73"/>
      <c r="O141" s="73"/>
      <c r="P141" s="73"/>
      <c r="Q141" s="73"/>
      <c r="R141" s="55"/>
    </row>
    <row r="142" s="55" customFormat="true" ht="26.1" hidden="false" customHeight="true" outlineLevel="0" collapsed="false">
      <c r="A142" s="327"/>
      <c r="B142" s="457"/>
      <c r="C142" s="458"/>
      <c r="D142" s="458"/>
      <c r="E142" s="458"/>
      <c r="F142" s="458"/>
      <c r="G142" s="458"/>
      <c r="H142" s="458"/>
      <c r="I142" s="111"/>
      <c r="J142" s="111"/>
      <c r="K142" s="111"/>
      <c r="L142" s="111"/>
      <c r="M142" s="111"/>
      <c r="N142" s="111"/>
      <c r="O142" s="111"/>
      <c r="P142" s="111"/>
      <c r="Q142" s="73"/>
    </row>
    <row r="143" s="55" customFormat="true" ht="26.1" hidden="false" customHeight="true" outlineLevel="0" collapsed="false">
      <c r="A143" s="161"/>
      <c r="B143" s="186"/>
      <c r="C143" s="111"/>
      <c r="D143" s="111"/>
      <c r="E143" s="111"/>
      <c r="F143" s="111"/>
      <c r="G143" s="111"/>
      <c r="H143" s="111"/>
      <c r="I143" s="111"/>
      <c r="J143" s="111"/>
      <c r="K143" s="111"/>
      <c r="L143" s="111"/>
      <c r="M143" s="111"/>
      <c r="N143" s="111"/>
      <c r="O143" s="111"/>
      <c r="P143" s="111"/>
      <c r="Q143" s="73"/>
    </row>
    <row r="144" s="55" customFormat="true" ht="26.1" hidden="false" customHeight="true" outlineLevel="0" collapsed="false">
      <c r="A144" s="161"/>
      <c r="B144" s="186"/>
      <c r="C144" s="111"/>
      <c r="D144" s="111"/>
      <c r="E144" s="111"/>
      <c r="F144" s="111"/>
      <c r="G144" s="111"/>
      <c r="H144" s="111"/>
      <c r="I144" s="111"/>
      <c r="J144" s="111"/>
      <c r="K144" s="73"/>
      <c r="L144" s="73"/>
      <c r="M144" s="73"/>
      <c r="N144" s="73"/>
      <c r="O144" s="73"/>
      <c r="P144" s="73"/>
      <c r="Q144" s="111"/>
      <c r="R144" s="10"/>
    </row>
    <row r="145" s="55" customFormat="true" ht="26.1" hidden="false" customHeight="true" outlineLevel="0" collapsed="false">
      <c r="A145" s="161"/>
      <c r="B145" s="186"/>
      <c r="C145" s="111"/>
      <c r="D145" s="111"/>
      <c r="E145" s="111"/>
      <c r="F145" s="111"/>
      <c r="G145" s="111"/>
      <c r="H145" s="111"/>
      <c r="I145" s="111"/>
      <c r="J145" s="111"/>
      <c r="K145" s="111"/>
      <c r="L145" s="111"/>
      <c r="M145" s="111"/>
      <c r="N145" s="111"/>
      <c r="O145" s="111"/>
      <c r="P145" s="111"/>
      <c r="Q145" s="111"/>
      <c r="R145" s="10"/>
    </row>
    <row r="146" s="10" customFormat="true" ht="26.1" hidden="false" customHeight="true" outlineLevel="0" collapsed="false">
      <c r="A146" s="161"/>
      <c r="B146" s="185"/>
      <c r="C146" s="111"/>
      <c r="D146" s="111"/>
      <c r="E146" s="111"/>
      <c r="F146" s="111"/>
      <c r="G146" s="111"/>
      <c r="H146" s="111"/>
      <c r="I146" s="111"/>
      <c r="J146" s="111"/>
      <c r="K146" s="73"/>
      <c r="L146" s="73"/>
      <c r="M146" s="73"/>
      <c r="N146" s="73"/>
      <c r="O146" s="73"/>
      <c r="P146" s="73"/>
      <c r="Q146" s="111"/>
    </row>
    <row r="147" s="55" customFormat="true" ht="26.1" hidden="false" customHeight="true" outlineLevel="0" collapsed="false">
      <c r="A147" s="161"/>
      <c r="B147" s="185"/>
      <c r="C147" s="111"/>
      <c r="D147" s="111"/>
      <c r="E147" s="111"/>
      <c r="F147" s="111"/>
      <c r="G147" s="111"/>
      <c r="H147" s="111"/>
      <c r="I147" s="111"/>
      <c r="J147" s="111"/>
      <c r="K147" s="73"/>
      <c r="L147" s="73"/>
      <c r="M147" s="73"/>
      <c r="N147" s="73"/>
      <c r="O147" s="73"/>
      <c r="P147" s="73"/>
      <c r="Q147" s="73"/>
    </row>
    <row r="148" s="55" customFormat="true" ht="26.1" hidden="false" customHeight="true" outlineLevel="0" collapsed="false">
      <c r="A148" s="161"/>
      <c r="B148" s="186"/>
      <c r="C148" s="111"/>
      <c r="D148" s="111"/>
      <c r="E148" s="111"/>
      <c r="F148" s="111"/>
      <c r="G148" s="111"/>
      <c r="H148" s="111"/>
      <c r="I148" s="111"/>
      <c r="J148" s="111"/>
      <c r="K148" s="111"/>
      <c r="L148" s="111"/>
      <c r="M148" s="111"/>
      <c r="N148" s="111"/>
      <c r="O148" s="111"/>
      <c r="P148" s="111"/>
      <c r="Q148" s="111"/>
      <c r="R148" s="10"/>
    </row>
    <row r="149" s="55" customFormat="true" ht="26.1" hidden="false" customHeight="true" outlineLevel="0" collapsed="false">
      <c r="A149" s="183"/>
      <c r="B149" s="460"/>
      <c r="C149" s="111"/>
      <c r="D149" s="111"/>
      <c r="E149" s="111"/>
      <c r="F149" s="111"/>
      <c r="G149" s="111"/>
      <c r="H149" s="111"/>
      <c r="I149" s="111"/>
      <c r="J149" s="111"/>
      <c r="K149" s="111"/>
      <c r="L149" s="111"/>
      <c r="M149" s="111"/>
      <c r="N149" s="111"/>
      <c r="O149" s="111"/>
      <c r="P149" s="111"/>
      <c r="Q149" s="73"/>
    </row>
    <row r="150" s="55" customFormat="true" ht="26.1" hidden="false" customHeight="true" outlineLevel="0" collapsed="false">
      <c r="A150" s="183"/>
      <c r="B150" s="461"/>
      <c r="C150" s="111"/>
      <c r="D150" s="111"/>
      <c r="E150" s="111"/>
      <c r="F150" s="111"/>
      <c r="G150" s="111"/>
      <c r="H150" s="111"/>
      <c r="I150" s="111"/>
      <c r="J150" s="111"/>
      <c r="K150" s="73"/>
      <c r="L150" s="73"/>
      <c r="M150" s="73"/>
      <c r="N150" s="73"/>
      <c r="O150" s="73"/>
      <c r="P150" s="73"/>
      <c r="Q150" s="73"/>
    </row>
    <row r="151" s="55" customFormat="true" ht="26.1" hidden="false" customHeight="true" outlineLevel="0" collapsed="false">
      <c r="A151" s="170"/>
      <c r="B151" s="198"/>
      <c r="C151" s="111"/>
      <c r="D151" s="111"/>
      <c r="E151" s="111"/>
      <c r="F151" s="111"/>
      <c r="G151" s="111"/>
      <c r="H151" s="111"/>
      <c r="I151" s="111"/>
      <c r="J151" s="111"/>
      <c r="K151" s="73"/>
      <c r="L151" s="73"/>
      <c r="M151" s="73"/>
      <c r="N151" s="73"/>
      <c r="O151" s="73"/>
      <c r="P151" s="73"/>
      <c r="Q151" s="73"/>
    </row>
    <row r="152" s="160" customFormat="true" ht="26.1" hidden="false" customHeight="true" outlineLevel="0" collapsed="false">
      <c r="A152" s="170"/>
      <c r="B152" s="201"/>
      <c r="C152" s="111"/>
      <c r="D152" s="111"/>
      <c r="E152" s="111"/>
      <c r="F152" s="111"/>
      <c r="G152" s="111"/>
      <c r="H152" s="111"/>
      <c r="I152" s="111"/>
      <c r="J152" s="111"/>
      <c r="K152" s="73"/>
      <c r="L152" s="73"/>
      <c r="M152" s="73"/>
      <c r="N152" s="73"/>
      <c r="O152" s="73"/>
      <c r="P152" s="73"/>
      <c r="Q152" s="111"/>
      <c r="R152" s="10"/>
    </row>
    <row r="153" s="10" customFormat="true" ht="26.1" hidden="false" customHeight="true" outlineLevel="0" collapsed="false">
      <c r="A153" s="173"/>
      <c r="B153" s="462"/>
      <c r="C153" s="111"/>
      <c r="D153" s="111"/>
      <c r="E153" s="111"/>
      <c r="F153" s="111"/>
      <c r="G153" s="111"/>
      <c r="H153" s="111"/>
      <c r="I153" s="111"/>
      <c r="J153" s="111"/>
      <c r="K153" s="73"/>
      <c r="L153" s="73"/>
      <c r="M153" s="73"/>
      <c r="N153" s="73"/>
      <c r="O153" s="73"/>
      <c r="P153" s="73"/>
      <c r="Q153" s="73"/>
      <c r="R153" s="55"/>
    </row>
    <row r="154" s="10" customFormat="true" ht="29.25" hidden="false" customHeight="true" outlineLevel="0" collapsed="false">
      <c r="A154" s="173"/>
      <c r="B154" s="216"/>
      <c r="C154" s="111"/>
      <c r="D154" s="111"/>
      <c r="E154" s="111"/>
      <c r="F154" s="111"/>
      <c r="G154" s="111"/>
      <c r="H154" s="111"/>
      <c r="I154" s="111"/>
      <c r="J154" s="111"/>
      <c r="K154" s="111"/>
      <c r="L154" s="111"/>
      <c r="M154" s="111"/>
      <c r="N154" s="111"/>
      <c r="O154" s="111"/>
      <c r="P154" s="111"/>
      <c r="Q154" s="111"/>
    </row>
    <row r="155" s="55" customFormat="true" ht="26.1" hidden="false" customHeight="true" outlineLevel="0" collapsed="false">
      <c r="A155" s="161"/>
      <c r="B155" s="186"/>
      <c r="C155" s="111"/>
      <c r="D155" s="111"/>
      <c r="E155" s="111"/>
      <c r="F155" s="111"/>
      <c r="G155" s="111"/>
      <c r="H155" s="111"/>
      <c r="I155" s="111"/>
      <c r="J155" s="111"/>
      <c r="K155" s="111"/>
      <c r="L155" s="111"/>
      <c r="M155" s="111"/>
      <c r="N155" s="111"/>
      <c r="O155" s="111"/>
      <c r="P155" s="111"/>
      <c r="Q155" s="73"/>
    </row>
    <row r="156" s="10" customFormat="true" ht="26.1" hidden="false" customHeight="true" outlineLevel="0" collapsed="false">
      <c r="A156" s="161"/>
      <c r="B156" s="186"/>
      <c r="C156" s="111"/>
      <c r="D156" s="111"/>
      <c r="E156" s="111"/>
      <c r="F156" s="111"/>
      <c r="G156" s="111"/>
      <c r="H156" s="111"/>
      <c r="I156" s="111"/>
      <c r="J156" s="111"/>
      <c r="K156" s="111"/>
      <c r="L156" s="111"/>
      <c r="M156" s="111"/>
      <c r="N156" s="111"/>
      <c r="O156" s="111"/>
      <c r="P156" s="111"/>
      <c r="Q156" s="111"/>
    </row>
    <row r="157" s="55" customFormat="true" ht="26.1" hidden="false" customHeight="true" outlineLevel="0" collapsed="false">
      <c r="A157" s="161"/>
      <c r="B157" s="186"/>
      <c r="C157" s="111"/>
      <c r="D157" s="111"/>
      <c r="E157" s="111"/>
      <c r="F157" s="111"/>
      <c r="G157" s="111"/>
      <c r="H157" s="111"/>
      <c r="I157" s="111"/>
      <c r="J157" s="111"/>
      <c r="K157" s="73"/>
      <c r="L157" s="73"/>
      <c r="M157" s="73"/>
      <c r="N157" s="73"/>
      <c r="O157" s="73"/>
      <c r="P157" s="73"/>
      <c r="Q157" s="73"/>
    </row>
    <row r="158" s="10" customFormat="true" ht="26.1" hidden="false" customHeight="true" outlineLevel="0" collapsed="false">
      <c r="A158" s="161"/>
      <c r="B158" s="185"/>
      <c r="C158" s="111"/>
      <c r="D158" s="111"/>
      <c r="E158" s="111"/>
      <c r="F158" s="111"/>
      <c r="G158" s="111"/>
      <c r="H158" s="111"/>
      <c r="I158" s="111"/>
      <c r="J158" s="111"/>
      <c r="K158" s="111"/>
      <c r="L158" s="111"/>
      <c r="M158" s="111"/>
      <c r="N158" s="111"/>
      <c r="O158" s="111"/>
      <c r="P158" s="111"/>
      <c r="Q158" s="111"/>
    </row>
    <row r="159" s="55" customFormat="true" ht="26.1" hidden="false" customHeight="true" outlineLevel="0" collapsed="false">
      <c r="A159" s="161"/>
      <c r="B159" s="185"/>
      <c r="C159" s="111"/>
      <c r="D159" s="111"/>
      <c r="E159" s="111"/>
      <c r="F159" s="111"/>
      <c r="G159" s="111"/>
      <c r="H159" s="111"/>
      <c r="I159" s="111"/>
      <c r="J159" s="111"/>
      <c r="K159" s="73"/>
      <c r="L159" s="73"/>
      <c r="M159" s="73"/>
      <c r="N159" s="73"/>
      <c r="O159" s="73"/>
      <c r="P159" s="73"/>
      <c r="Q159" s="111"/>
      <c r="R159" s="10"/>
    </row>
    <row r="160" s="10" customFormat="true" ht="26.1" hidden="false" customHeight="true" outlineLevel="0" collapsed="false">
      <c r="A160" s="161"/>
      <c r="B160" s="185"/>
      <c r="C160" s="111"/>
      <c r="D160" s="111"/>
      <c r="E160" s="111"/>
      <c r="F160" s="111"/>
      <c r="G160" s="111"/>
      <c r="H160" s="111"/>
      <c r="I160" s="111"/>
      <c r="J160" s="111"/>
      <c r="K160" s="73"/>
      <c r="L160" s="73"/>
      <c r="M160" s="73"/>
      <c r="N160" s="73"/>
      <c r="O160" s="73"/>
      <c r="P160" s="73"/>
      <c r="Q160" s="111"/>
    </row>
    <row r="161" s="55" customFormat="true" ht="26.1" hidden="false" customHeight="true" outlineLevel="0" collapsed="false">
      <c r="A161" s="161"/>
      <c r="B161" s="186"/>
      <c r="C161" s="111"/>
      <c r="D161" s="111"/>
      <c r="E161" s="111"/>
      <c r="F161" s="111"/>
      <c r="G161" s="111"/>
      <c r="H161" s="111"/>
      <c r="I161" s="111"/>
      <c r="J161" s="111"/>
      <c r="K161" s="73"/>
      <c r="L161" s="73"/>
      <c r="M161" s="73"/>
      <c r="N161" s="73"/>
      <c r="O161" s="73"/>
      <c r="P161" s="73"/>
      <c r="Q161" s="73"/>
    </row>
    <row r="162" s="10" customFormat="true" ht="26.1" hidden="false" customHeight="true" outlineLevel="0" collapsed="false">
      <c r="A162" s="161"/>
      <c r="B162" s="185"/>
      <c r="C162" s="111"/>
      <c r="D162" s="111"/>
      <c r="E162" s="111"/>
      <c r="F162" s="111"/>
      <c r="G162" s="111"/>
      <c r="H162" s="111"/>
      <c r="I162" s="111"/>
      <c r="J162" s="111"/>
      <c r="K162" s="111"/>
      <c r="L162" s="111"/>
      <c r="M162" s="111"/>
      <c r="N162" s="111"/>
      <c r="O162" s="111"/>
      <c r="P162" s="111"/>
      <c r="Q162" s="111"/>
    </row>
    <row r="163" s="55" customFormat="true" ht="32.25" hidden="false" customHeight="true" outlineLevel="0" collapsed="false">
      <c r="A163" s="161"/>
      <c r="B163" s="186"/>
      <c r="C163" s="111"/>
      <c r="D163" s="111"/>
      <c r="E163" s="111"/>
      <c r="F163" s="111"/>
      <c r="G163" s="111"/>
      <c r="H163" s="111"/>
      <c r="I163" s="111"/>
      <c r="J163" s="111"/>
      <c r="K163" s="73"/>
      <c r="L163" s="73"/>
      <c r="M163" s="73"/>
      <c r="N163" s="73"/>
      <c r="O163" s="73"/>
      <c r="P163" s="73"/>
      <c r="Q163" s="73"/>
    </row>
    <row r="164" s="55" customFormat="true" ht="26.1" hidden="false" customHeight="true" outlineLevel="0" collapsed="false">
      <c r="A164" s="152"/>
      <c r="B164" s="159"/>
      <c r="C164" s="111"/>
      <c r="D164" s="111"/>
      <c r="E164" s="111"/>
      <c r="F164" s="111"/>
      <c r="G164" s="111"/>
      <c r="H164" s="111"/>
      <c r="I164" s="111"/>
      <c r="J164" s="111"/>
      <c r="K164" s="111"/>
      <c r="L164" s="111"/>
      <c r="M164" s="111"/>
      <c r="N164" s="111"/>
      <c r="O164" s="111"/>
      <c r="P164" s="111"/>
      <c r="Q164" s="73"/>
    </row>
    <row r="165" s="10" customFormat="true" ht="26.1" hidden="false" customHeight="true" outlineLevel="0" collapsed="false">
      <c r="A165" s="152"/>
      <c r="B165" s="159"/>
      <c r="C165" s="111"/>
      <c r="D165" s="111"/>
      <c r="E165" s="111"/>
      <c r="F165" s="111"/>
      <c r="G165" s="111"/>
      <c r="H165" s="111"/>
      <c r="I165" s="111"/>
      <c r="J165" s="111"/>
      <c r="K165" s="73"/>
      <c r="L165" s="73"/>
      <c r="M165" s="73"/>
      <c r="N165" s="73"/>
      <c r="O165" s="73"/>
      <c r="P165" s="73"/>
      <c r="Q165" s="111"/>
    </row>
    <row r="166" s="10" customFormat="true" ht="26.1" hidden="false" customHeight="true" outlineLevel="0" collapsed="false">
      <c r="A166" s="152"/>
      <c r="B166" s="158"/>
      <c r="C166" s="111"/>
      <c r="D166" s="111"/>
      <c r="E166" s="111"/>
      <c r="F166" s="111"/>
      <c r="G166" s="111"/>
      <c r="H166" s="111"/>
      <c r="I166" s="111"/>
      <c r="J166" s="111"/>
      <c r="K166" s="111"/>
      <c r="L166" s="111"/>
      <c r="M166" s="111"/>
      <c r="N166" s="111"/>
      <c r="O166" s="111"/>
      <c r="P166" s="111"/>
      <c r="Q166" s="73"/>
      <c r="R166" s="55"/>
    </row>
    <row r="167" s="10" customFormat="true" ht="26.1" hidden="false" customHeight="true" outlineLevel="0" collapsed="false">
      <c r="A167" s="152"/>
      <c r="B167" s="159"/>
      <c r="C167" s="111"/>
      <c r="D167" s="111"/>
      <c r="E167" s="111"/>
      <c r="F167" s="111"/>
      <c r="G167" s="111"/>
      <c r="H167" s="111"/>
      <c r="I167" s="111"/>
      <c r="J167" s="111"/>
      <c r="K167" s="73"/>
      <c r="L167" s="73"/>
      <c r="M167" s="73"/>
      <c r="N167" s="73"/>
      <c r="O167" s="73"/>
      <c r="P167" s="73"/>
      <c r="Q167" s="73"/>
      <c r="R167" s="55"/>
    </row>
    <row r="168" s="55" customFormat="true" ht="26.1" hidden="false" customHeight="true" outlineLevel="0" collapsed="false">
      <c r="A168" s="152"/>
      <c r="B168" s="158"/>
      <c r="C168" s="111"/>
      <c r="D168" s="111"/>
      <c r="E168" s="111"/>
      <c r="F168" s="111"/>
      <c r="G168" s="111"/>
      <c r="H168" s="111"/>
      <c r="I168" s="111"/>
      <c r="J168" s="111"/>
      <c r="K168" s="111"/>
      <c r="L168" s="111"/>
      <c r="M168" s="111"/>
      <c r="N168" s="111"/>
      <c r="O168" s="111"/>
      <c r="P168" s="111"/>
      <c r="Q168" s="73"/>
      <c r="R168" s="73"/>
    </row>
    <row r="169" s="55" customFormat="true" ht="26.1" hidden="false" customHeight="true" outlineLevel="0" collapsed="false">
      <c r="A169" s="152"/>
      <c r="B169" s="159"/>
      <c r="C169" s="111"/>
      <c r="D169" s="111"/>
      <c r="E169" s="111"/>
      <c r="F169" s="111"/>
      <c r="G169" s="111"/>
      <c r="H169" s="111"/>
      <c r="I169" s="111"/>
      <c r="J169" s="111"/>
      <c r="K169" s="111"/>
      <c r="L169" s="111"/>
      <c r="M169" s="111"/>
      <c r="N169" s="111"/>
      <c r="O169" s="111"/>
      <c r="P169" s="111"/>
      <c r="Q169" s="73"/>
    </row>
    <row r="170" s="55" customFormat="true" ht="26.1" hidden="false" customHeight="true" outlineLevel="0" collapsed="false">
      <c r="A170" s="152"/>
      <c r="B170" s="158"/>
      <c r="C170" s="111"/>
      <c r="D170" s="111"/>
      <c r="E170" s="111"/>
      <c r="F170" s="111"/>
      <c r="G170" s="111"/>
      <c r="H170" s="111"/>
      <c r="I170" s="111"/>
      <c r="J170" s="111"/>
      <c r="K170" s="111"/>
      <c r="L170" s="111"/>
      <c r="M170" s="111"/>
      <c r="N170" s="111"/>
      <c r="O170" s="111"/>
      <c r="P170" s="111"/>
      <c r="Q170" s="111"/>
      <c r="R170" s="10"/>
    </row>
    <row r="171" s="10" customFormat="true" ht="26.1" hidden="false" customHeight="true" outlineLevel="0" collapsed="false">
      <c r="A171" s="152"/>
      <c r="B171" s="159"/>
      <c r="C171" s="111"/>
      <c r="D171" s="111"/>
      <c r="E171" s="111"/>
      <c r="F171" s="111"/>
      <c r="G171" s="111"/>
      <c r="H171" s="111"/>
      <c r="I171" s="111"/>
      <c r="J171" s="111"/>
      <c r="K171" s="73"/>
      <c r="L171" s="73"/>
      <c r="M171" s="73"/>
      <c r="N171" s="73"/>
      <c r="O171" s="73"/>
      <c r="P171" s="73"/>
      <c r="Q171" s="73"/>
      <c r="R171" s="55"/>
    </row>
    <row r="172" s="55" customFormat="true" ht="26.1" hidden="false" customHeight="true" outlineLevel="0" collapsed="false">
      <c r="A172" s="152"/>
      <c r="B172" s="158"/>
      <c r="C172" s="111"/>
      <c r="D172" s="111"/>
      <c r="E172" s="111"/>
      <c r="F172" s="111"/>
      <c r="G172" s="111"/>
      <c r="H172" s="111"/>
      <c r="I172" s="111"/>
      <c r="J172" s="111"/>
      <c r="K172" s="111"/>
      <c r="L172" s="111"/>
      <c r="M172" s="111"/>
      <c r="N172" s="111"/>
      <c r="O172" s="111"/>
      <c r="P172" s="111"/>
      <c r="Q172" s="111"/>
      <c r="R172" s="10"/>
    </row>
    <row r="173" s="55" customFormat="true" ht="26.1" hidden="false" customHeight="true" outlineLevel="0" collapsed="false">
      <c r="A173" s="152"/>
      <c r="B173" s="158"/>
      <c r="C173" s="111"/>
      <c r="D173" s="111"/>
      <c r="E173" s="111"/>
      <c r="F173" s="111"/>
      <c r="G173" s="111"/>
      <c r="H173" s="111"/>
      <c r="I173" s="111"/>
      <c r="J173" s="111"/>
      <c r="K173" s="73"/>
      <c r="L173" s="73"/>
      <c r="M173" s="73"/>
      <c r="N173" s="73"/>
      <c r="O173" s="73"/>
      <c r="P173" s="73"/>
      <c r="Q173" s="73"/>
    </row>
    <row r="174" s="10" customFormat="true" ht="26.1" hidden="false" customHeight="true" outlineLevel="0" collapsed="false">
      <c r="A174" s="152"/>
      <c r="B174" s="158"/>
      <c r="C174" s="111"/>
      <c r="D174" s="111"/>
      <c r="E174" s="111"/>
      <c r="F174" s="111"/>
      <c r="G174" s="111"/>
      <c r="H174" s="111"/>
      <c r="I174" s="111"/>
      <c r="J174" s="111"/>
      <c r="K174" s="73"/>
      <c r="L174" s="73"/>
      <c r="M174" s="73"/>
      <c r="N174" s="73"/>
      <c r="O174" s="73"/>
      <c r="P174" s="73"/>
      <c r="Q174" s="73"/>
      <c r="R174" s="55"/>
    </row>
    <row r="175" s="55" customFormat="true" ht="26.1" hidden="false" customHeight="true" outlineLevel="0" collapsed="false">
      <c r="A175" s="152"/>
      <c r="B175" s="153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</row>
    <row r="176" s="10" customFormat="true" ht="26.1" hidden="false" customHeight="true" outlineLevel="0" collapsed="false">
      <c r="A176" s="152"/>
      <c r="B176" s="152"/>
      <c r="K176" s="55"/>
      <c r="L176" s="55"/>
      <c r="M176" s="55"/>
      <c r="N176" s="55"/>
      <c r="O176" s="55"/>
      <c r="P176" s="55"/>
    </row>
    <row r="177" s="10" customFormat="true" ht="26.1" hidden="false" customHeight="true" outlineLevel="0" collapsed="false">
      <c r="A177" s="152"/>
      <c r="B177" s="153"/>
      <c r="K177" s="55"/>
      <c r="L177" s="55"/>
      <c r="M177" s="55"/>
      <c r="N177" s="55"/>
      <c r="O177" s="55"/>
      <c r="P177" s="55"/>
    </row>
    <row r="178" s="55" customFormat="true" ht="26.1" hidden="false" customHeight="true" outlineLevel="0" collapsed="false">
      <c r="A178" s="152"/>
      <c r="B178" s="153"/>
      <c r="C178" s="10"/>
      <c r="D178" s="10"/>
      <c r="E178" s="10"/>
      <c r="F178" s="10"/>
      <c r="G178" s="10"/>
      <c r="H178" s="10"/>
      <c r="I178" s="111"/>
      <c r="J178" s="111"/>
      <c r="K178" s="73"/>
      <c r="L178" s="73"/>
      <c r="M178" s="73"/>
      <c r="N178" s="73"/>
      <c r="O178" s="73"/>
      <c r="P178" s="73"/>
      <c r="Q178" s="10"/>
      <c r="R178" s="10"/>
    </row>
    <row r="179" s="55" customFormat="true" ht="26.1" hidden="false" customHeight="true" outlineLevel="0" collapsed="false">
      <c r="A179" s="152"/>
      <c r="B179" s="152"/>
      <c r="C179" s="10"/>
      <c r="D179" s="10"/>
      <c r="E179" s="10"/>
      <c r="F179" s="10"/>
      <c r="G179" s="10"/>
      <c r="H179" s="10"/>
      <c r="I179" s="10"/>
      <c r="J179" s="10"/>
      <c r="Q179" s="10"/>
      <c r="R179" s="10"/>
    </row>
    <row r="180" s="55" customFormat="true" ht="26.1" hidden="false" customHeight="true" outlineLevel="0" collapsed="false">
      <c r="A180" s="152"/>
      <c r="B180" s="153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</row>
    <row r="181" s="10" customFormat="true" ht="26.1" hidden="false" customHeight="true" outlineLevel="0" collapsed="false">
      <c r="A181" s="152"/>
      <c r="B181" s="153"/>
      <c r="K181" s="55"/>
      <c r="L181" s="55"/>
      <c r="M181" s="55"/>
      <c r="N181" s="55"/>
      <c r="O181" s="55"/>
      <c r="P181" s="55"/>
      <c r="Q181" s="55"/>
      <c r="R181" s="55"/>
    </row>
    <row r="182" s="55" customFormat="true" ht="26.1" hidden="false" customHeight="true" outlineLevel="0" collapsed="false">
      <c r="A182" s="158"/>
      <c r="B182" s="159"/>
      <c r="C182" s="111"/>
      <c r="D182" s="111"/>
      <c r="E182" s="111"/>
      <c r="F182" s="111"/>
      <c r="G182" s="111"/>
      <c r="H182" s="111"/>
      <c r="I182" s="10"/>
      <c r="J182" s="10"/>
      <c r="K182" s="10"/>
      <c r="L182" s="10"/>
      <c r="M182" s="10"/>
      <c r="N182" s="10"/>
      <c r="O182" s="10"/>
      <c r="P182" s="10"/>
    </row>
    <row r="183" s="55" customFormat="true" ht="26.1" hidden="false" customHeight="true" outlineLevel="0" collapsed="false">
      <c r="A183" s="152"/>
      <c r="B183" s="153"/>
      <c r="C183" s="10"/>
      <c r="D183" s="10"/>
      <c r="E183" s="10"/>
      <c r="F183" s="10"/>
      <c r="G183" s="10"/>
      <c r="H183" s="10"/>
      <c r="I183" s="10"/>
      <c r="J183" s="10"/>
      <c r="Q183" s="10"/>
      <c r="R183" s="10"/>
    </row>
    <row r="184" s="10" customFormat="true" ht="26.1" hidden="false" customHeight="true" outlineLevel="0" collapsed="false">
      <c r="A184" s="152"/>
      <c r="B184" s="152"/>
      <c r="K184" s="55"/>
      <c r="L184" s="55"/>
      <c r="M184" s="55"/>
      <c r="N184" s="55"/>
      <c r="O184" s="55"/>
      <c r="P184" s="55"/>
    </row>
    <row r="185" s="55" customFormat="true" ht="26.1" hidden="false" customHeight="true" outlineLevel="0" collapsed="false">
      <c r="A185" s="152"/>
      <c r="B185" s="153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</row>
    <row r="186" s="55" customFormat="true" ht="26.1" hidden="false" customHeight="true" outlineLevel="0" collapsed="false">
      <c r="A186" s="152"/>
      <c r="B186" s="152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</row>
    <row r="187" s="10" customFormat="true" ht="26.1" hidden="false" customHeight="true" outlineLevel="0" collapsed="false">
      <c r="A187" s="152"/>
      <c r="B187" s="153"/>
      <c r="Q187" s="55"/>
      <c r="R187" s="55"/>
    </row>
    <row r="188" s="55" customFormat="true" ht="44.25" hidden="false" customHeight="true" outlineLevel="0" collapsed="false">
      <c r="A188" s="161"/>
      <c r="B188" s="162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</row>
    <row r="189" s="10" customFormat="true" ht="44.25" hidden="false" customHeight="true" outlineLevel="0" collapsed="false">
      <c r="A189" s="163"/>
      <c r="B189" s="163"/>
    </row>
    <row r="190" s="55" customFormat="true" ht="26.1" hidden="false" customHeight="true" outlineLevel="0" collapsed="false">
      <c r="A190" s="163"/>
      <c r="B190" s="163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</row>
    <row r="191" s="55" customFormat="true" ht="26.1" hidden="false" customHeight="true" outlineLevel="0" collapsed="false">
      <c r="A191" s="163"/>
      <c r="B191" s="163"/>
      <c r="C191" s="10"/>
      <c r="D191" s="10"/>
      <c r="E191" s="10"/>
      <c r="F191" s="10"/>
      <c r="G191" s="10"/>
      <c r="H191" s="10"/>
      <c r="I191" s="10"/>
      <c r="J191" s="10"/>
    </row>
    <row r="192" s="55" customFormat="true" ht="26.1" hidden="false" customHeight="true" outlineLevel="0" collapsed="false">
      <c r="A192" s="163"/>
      <c r="B192" s="163"/>
      <c r="C192" s="10"/>
      <c r="D192" s="10"/>
      <c r="E192" s="10"/>
      <c r="F192" s="10"/>
      <c r="G192" s="10"/>
      <c r="H192" s="10"/>
      <c r="I192" s="10"/>
      <c r="J192" s="10"/>
      <c r="Q192" s="10"/>
      <c r="R192" s="10"/>
    </row>
    <row r="193" s="55" customFormat="true" ht="41.25" hidden="false" customHeight="true" outlineLevel="0" collapsed="false">
      <c r="A193" s="163"/>
      <c r="B193" s="163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</row>
    <row r="194" s="55" customFormat="true" ht="26.1" hidden="false" customHeight="true" outlineLevel="0" collapsed="false">
      <c r="A194" s="163"/>
      <c r="B194" s="163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</row>
    <row r="195" s="10" customFormat="true" ht="26.1" hidden="false" customHeight="true" outlineLevel="0" collapsed="false">
      <c r="A195" s="163"/>
      <c r="B195" s="164"/>
      <c r="Q195" s="55"/>
      <c r="R195" s="55"/>
    </row>
    <row r="196" s="55" customFormat="true" ht="26.1" hidden="false" customHeight="true" outlineLevel="0" collapsed="false">
      <c r="A196" s="163"/>
      <c r="B196" s="164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</row>
    <row r="197" s="10" customFormat="true" ht="26.1" hidden="false" customHeight="true" outlineLevel="0" collapsed="false">
      <c r="A197" s="163"/>
      <c r="B197" s="163"/>
      <c r="K197" s="55"/>
      <c r="L197" s="55"/>
      <c r="M197" s="55"/>
      <c r="N197" s="55"/>
      <c r="O197" s="55"/>
      <c r="P197" s="55"/>
      <c r="Q197" s="55"/>
      <c r="R197" s="55"/>
    </row>
    <row r="198" s="55" customFormat="true" ht="33.75" hidden="false" customHeight="true" outlineLevel="0" collapsed="false">
      <c r="A198" s="163"/>
      <c r="B198" s="163"/>
      <c r="C198" s="10"/>
      <c r="D198" s="10"/>
      <c r="E198" s="10"/>
      <c r="F198" s="10"/>
      <c r="G198" s="10"/>
      <c r="H198" s="10"/>
      <c r="I198" s="10"/>
      <c r="J198" s="10"/>
      <c r="K198" s="165" t="e">
        <f aca="false">#REF!</f>
        <v>#REF!</v>
      </c>
    </row>
    <row r="199" s="55" customFormat="true" ht="41.25" hidden="false" customHeight="true" outlineLevel="0" collapsed="false">
      <c r="A199" s="163"/>
      <c r="B199" s="163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</row>
    <row r="200" s="10" customFormat="true" ht="26.1" hidden="false" customHeight="true" outlineLevel="0" collapsed="false">
      <c r="A200" s="163"/>
      <c r="B200" s="163"/>
      <c r="Q200" s="55"/>
      <c r="R200" s="55"/>
    </row>
    <row r="201" s="10" customFormat="true" ht="26.1" hidden="false" customHeight="true" outlineLevel="0" collapsed="false">
      <c r="A201" s="163"/>
      <c r="B201" s="164"/>
      <c r="K201" s="55"/>
      <c r="L201" s="55"/>
      <c r="M201" s="55"/>
      <c r="N201" s="55"/>
      <c r="O201" s="55"/>
      <c r="P201" s="55"/>
      <c r="Q201" s="55"/>
      <c r="R201" s="55"/>
    </row>
    <row r="202" s="10" customFormat="true" ht="26.1" hidden="false" customHeight="true" outlineLevel="0" collapsed="false">
      <c r="A202" s="163"/>
      <c r="B202" s="164"/>
      <c r="Q202" s="55"/>
      <c r="R202" s="55"/>
    </row>
    <row r="203" s="10" customFormat="true" ht="26.1" hidden="false" customHeight="true" outlineLevel="0" collapsed="false">
      <c r="A203" s="163"/>
      <c r="B203" s="163"/>
      <c r="K203" s="55"/>
      <c r="L203" s="55"/>
      <c r="M203" s="55"/>
      <c r="N203" s="55"/>
      <c r="O203" s="55"/>
      <c r="P203" s="55"/>
      <c r="Q203" s="55"/>
      <c r="R203" s="55"/>
    </row>
    <row r="204" s="10" customFormat="true" ht="26.1" hidden="false" customHeight="true" outlineLevel="0" collapsed="false">
      <c r="A204" s="163"/>
      <c r="B204" s="163"/>
      <c r="Q204" s="55"/>
      <c r="R204" s="55"/>
    </row>
    <row r="205" s="10" customFormat="true" ht="26.1" hidden="false" customHeight="true" outlineLevel="0" collapsed="false">
      <c r="A205" s="163"/>
      <c r="B205" s="164"/>
      <c r="K205" s="55"/>
      <c r="L205" s="55"/>
      <c r="M205" s="55"/>
      <c r="N205" s="55"/>
      <c r="O205" s="55"/>
      <c r="P205" s="55"/>
      <c r="Q205" s="160"/>
      <c r="R205" s="160"/>
    </row>
    <row r="206" s="55" customFormat="true" ht="26.1" hidden="false" customHeight="true" outlineLevel="0" collapsed="false">
      <c r="A206" s="163"/>
      <c r="B206" s="163"/>
      <c r="C206" s="10"/>
      <c r="D206" s="10"/>
      <c r="E206" s="10"/>
      <c r="F206" s="10"/>
      <c r="G206" s="10"/>
      <c r="H206" s="10"/>
      <c r="I206" s="10"/>
      <c r="J206" s="10"/>
      <c r="Q206" s="10"/>
      <c r="R206" s="10"/>
    </row>
    <row r="207" s="10" customFormat="true" ht="26.1" hidden="false" customHeight="true" outlineLevel="0" collapsed="false">
      <c r="A207" s="163"/>
      <c r="B207" s="164"/>
      <c r="K207" s="55"/>
      <c r="L207" s="55"/>
      <c r="M207" s="55"/>
      <c r="N207" s="55"/>
      <c r="O207" s="55"/>
      <c r="P207" s="55"/>
    </row>
    <row r="208" s="10" customFormat="true" ht="26.1" hidden="false" customHeight="true" outlineLevel="0" collapsed="false">
      <c r="A208" s="163"/>
      <c r="B208" s="163"/>
      <c r="K208" s="55"/>
      <c r="L208" s="55"/>
      <c r="M208" s="55"/>
      <c r="N208" s="55"/>
      <c r="O208" s="55"/>
      <c r="P208" s="55"/>
      <c r="Q208" s="55"/>
      <c r="R208" s="55"/>
    </row>
    <row r="209" s="55" customFormat="true" ht="26.1" hidden="false" customHeight="true" outlineLevel="0" collapsed="false">
      <c r="A209" s="163"/>
      <c r="B209" s="164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</row>
    <row r="210" s="55" customFormat="true" ht="26.1" hidden="false" customHeight="true" outlineLevel="0" collapsed="false">
      <c r="A210" s="163"/>
      <c r="B210" s="164"/>
      <c r="C210" s="10"/>
      <c r="D210" s="10"/>
      <c r="E210" s="10"/>
      <c r="F210" s="10"/>
      <c r="G210" s="10"/>
      <c r="H210" s="10"/>
      <c r="I210" s="10"/>
      <c r="J210" s="10"/>
    </row>
    <row r="211" s="55" customFormat="true" ht="26.1" hidden="false" customHeight="true" outlineLevel="0" collapsed="false">
      <c r="A211" s="163"/>
      <c r="B211" s="164"/>
      <c r="C211" s="10"/>
      <c r="D211" s="10"/>
      <c r="E211" s="10"/>
      <c r="F211" s="10"/>
      <c r="G211" s="10"/>
      <c r="H211" s="10"/>
      <c r="I211" s="10"/>
      <c r="J211" s="10"/>
      <c r="Q211" s="10"/>
      <c r="R211" s="10"/>
    </row>
    <row r="212" s="55" customFormat="true" ht="26.1" hidden="false" customHeight="true" outlineLevel="0" collapsed="false">
      <c r="A212" s="163"/>
      <c r="B212" s="164"/>
      <c r="C212" s="10"/>
      <c r="D212" s="10"/>
      <c r="E212" s="10"/>
      <c r="F212" s="10"/>
      <c r="G212" s="10"/>
      <c r="H212" s="10"/>
      <c r="I212" s="10"/>
      <c r="J212" s="10"/>
    </row>
    <row r="213" s="55" customFormat="true" ht="26.1" hidden="false" customHeight="true" outlineLevel="0" collapsed="false">
      <c r="A213" s="166"/>
      <c r="B213" s="166"/>
      <c r="C213" s="10"/>
      <c r="D213" s="10"/>
      <c r="E213" s="10"/>
      <c r="F213" s="10"/>
      <c r="G213" s="10"/>
      <c r="H213" s="10"/>
      <c r="I213" s="10"/>
      <c r="J213" s="10"/>
      <c r="Q213" s="10"/>
      <c r="R213" s="10"/>
    </row>
    <row r="214" s="10" customFormat="true" ht="26.1" hidden="false" customHeight="true" outlineLevel="0" collapsed="false">
      <c r="A214" s="166"/>
      <c r="B214" s="167"/>
      <c r="K214" s="55"/>
      <c r="L214" s="55"/>
      <c r="M214" s="55"/>
      <c r="N214" s="55"/>
      <c r="O214" s="55"/>
      <c r="P214" s="55"/>
      <c r="Q214" s="55"/>
      <c r="R214" s="55"/>
    </row>
    <row r="215" s="55" customFormat="true" ht="26.1" hidden="false" customHeight="true" outlineLevel="0" collapsed="false">
      <c r="A215" s="168"/>
      <c r="B215" s="169"/>
      <c r="C215" s="10"/>
      <c r="D215" s="10"/>
      <c r="E215" s="10"/>
      <c r="F215" s="10"/>
      <c r="G215" s="10"/>
      <c r="H215" s="10"/>
      <c r="I215" s="10"/>
      <c r="J215" s="10"/>
      <c r="K215" s="160"/>
      <c r="L215" s="160"/>
      <c r="M215" s="160"/>
      <c r="N215" s="160"/>
      <c r="O215" s="160"/>
      <c r="P215" s="160"/>
      <c r="Q215" s="10"/>
      <c r="R215" s="10"/>
    </row>
    <row r="216" s="55" customFormat="true" ht="26.1" hidden="false" customHeight="true" outlineLevel="0" collapsed="false">
      <c r="A216" s="168"/>
      <c r="B216" s="169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</row>
    <row r="217" s="111" customFormat="true" ht="26.1" hidden="false" customHeight="true" outlineLevel="0" collapsed="false">
      <c r="A217" s="168"/>
      <c r="B217" s="169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55"/>
      <c r="R217" s="55"/>
    </row>
    <row r="218" s="55" customFormat="true" ht="26.1" hidden="false" customHeight="true" outlineLevel="0" collapsed="false">
      <c r="A218" s="170"/>
      <c r="B218" s="171"/>
      <c r="C218" s="10"/>
      <c r="D218" s="10"/>
      <c r="E218" s="10"/>
      <c r="F218" s="10"/>
      <c r="G218" s="10"/>
      <c r="H218" s="10"/>
      <c r="I218" s="10"/>
      <c r="J218" s="10"/>
      <c r="Q218" s="10"/>
      <c r="R218" s="10"/>
    </row>
    <row r="219" s="55" customFormat="true" ht="26.1" hidden="false" customHeight="true" outlineLevel="0" collapsed="false">
      <c r="A219" s="172"/>
      <c r="B219" s="172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</row>
    <row r="220" s="55" customFormat="true" ht="26.1" hidden="false" customHeight="true" outlineLevel="0" collapsed="false">
      <c r="A220" s="170"/>
      <c r="B220" s="170"/>
      <c r="C220" s="10"/>
      <c r="D220" s="10"/>
      <c r="E220" s="10"/>
      <c r="F220" s="10"/>
      <c r="G220" s="10"/>
      <c r="H220" s="10"/>
      <c r="I220" s="10"/>
      <c r="J220" s="10"/>
      <c r="Q220" s="10"/>
      <c r="R220" s="10"/>
    </row>
    <row r="221" s="10" customFormat="true" ht="26.1" hidden="false" customHeight="true" outlineLevel="0" collapsed="false">
      <c r="A221" s="170"/>
      <c r="B221" s="170"/>
      <c r="Q221" s="55"/>
      <c r="R221" s="55"/>
    </row>
    <row r="222" s="55" customFormat="true" ht="26.1" hidden="false" customHeight="true" outlineLevel="0" collapsed="false">
      <c r="A222" s="173"/>
      <c r="B222" s="174"/>
      <c r="C222" s="10"/>
      <c r="D222" s="10"/>
      <c r="E222" s="10"/>
      <c r="F222" s="10"/>
      <c r="G222" s="10"/>
      <c r="H222" s="10"/>
      <c r="I222" s="10"/>
      <c r="J222" s="10"/>
    </row>
    <row r="223" s="10" customFormat="true" ht="26.1" hidden="false" customHeight="true" outlineLevel="0" collapsed="false">
      <c r="A223" s="173"/>
      <c r="B223" s="173"/>
      <c r="Q223" s="55"/>
      <c r="R223" s="55"/>
    </row>
    <row r="224" s="10" customFormat="true" ht="31.5" hidden="false" customHeight="true" outlineLevel="0" collapsed="false">
      <c r="A224" s="161"/>
      <c r="B224" s="162"/>
      <c r="K224" s="55"/>
      <c r="L224" s="55"/>
      <c r="M224" s="55"/>
      <c r="N224" s="55"/>
      <c r="O224" s="55"/>
      <c r="P224" s="55"/>
    </row>
    <row r="225" s="10" customFormat="true" ht="26.1" hidden="false" customHeight="true" outlineLevel="0" collapsed="false">
      <c r="A225" s="152"/>
      <c r="B225" s="152"/>
      <c r="Q225" s="55"/>
      <c r="R225" s="55"/>
    </row>
    <row r="226" s="55" customFormat="true" ht="26.1" hidden="false" customHeight="true" outlineLevel="0" collapsed="false">
      <c r="A226" s="152"/>
      <c r="B226" s="153"/>
      <c r="C226" s="10"/>
      <c r="D226" s="10"/>
      <c r="E226" s="10"/>
      <c r="F226" s="10"/>
      <c r="G226" s="10"/>
      <c r="H226" s="10"/>
      <c r="I226" s="10"/>
      <c r="J226" s="10"/>
    </row>
    <row r="227" s="10" customFormat="true" ht="26.1" hidden="false" customHeight="true" outlineLevel="0" collapsed="false">
      <c r="A227" s="152"/>
      <c r="B227" s="152"/>
      <c r="K227" s="55"/>
      <c r="L227" s="55"/>
      <c r="M227" s="55"/>
      <c r="N227" s="55"/>
      <c r="O227" s="55"/>
      <c r="P227" s="55"/>
    </row>
    <row r="228" s="55" customFormat="true" ht="26.1" hidden="false" customHeight="true" outlineLevel="0" collapsed="false">
      <c r="A228" s="152"/>
      <c r="B228" s="153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</row>
    <row r="229" s="55" customFormat="true" ht="26.1" hidden="false" customHeight="true" outlineLevel="0" collapsed="false">
      <c r="A229" s="152"/>
      <c r="B229" s="152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</row>
    <row r="230" s="55" customFormat="true" ht="26.1" hidden="false" customHeight="true" outlineLevel="0" collapsed="false">
      <c r="A230" s="152"/>
      <c r="B230" s="153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</row>
    <row r="231" s="10" customFormat="true" ht="26.1" hidden="false" customHeight="true" outlineLevel="0" collapsed="false">
      <c r="A231" s="152"/>
      <c r="B231" s="153"/>
      <c r="K231" s="55"/>
      <c r="L231" s="55"/>
      <c r="M231" s="55"/>
      <c r="N231" s="55"/>
      <c r="O231" s="55"/>
      <c r="P231" s="55"/>
      <c r="Q231" s="55"/>
      <c r="R231" s="55"/>
    </row>
    <row r="232" s="55" customFormat="true" ht="26.1" hidden="false" customHeight="true" outlineLevel="0" collapsed="false">
      <c r="A232" s="152"/>
      <c r="B232" s="152"/>
      <c r="C232" s="10"/>
      <c r="D232" s="10"/>
      <c r="E232" s="10"/>
      <c r="F232" s="10"/>
      <c r="G232" s="10"/>
      <c r="H232" s="10"/>
      <c r="I232" s="10"/>
      <c r="J232" s="10"/>
    </row>
    <row r="233" s="10" customFormat="true" ht="26.1" hidden="false" customHeight="true" outlineLevel="0" collapsed="false">
      <c r="A233" s="152"/>
      <c r="B233" s="152"/>
      <c r="K233" s="55"/>
      <c r="L233" s="55"/>
      <c r="M233" s="55"/>
      <c r="N233" s="55"/>
      <c r="O233" s="55"/>
      <c r="P233" s="55"/>
      <c r="Q233" s="55"/>
      <c r="R233" s="55"/>
    </row>
    <row r="234" s="55" customFormat="true" ht="31.5" hidden="false" customHeight="true" outlineLevel="0" collapsed="false">
      <c r="A234" s="152"/>
      <c r="B234" s="152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</row>
    <row r="235" s="55" customFormat="true" ht="26.1" hidden="false" customHeight="true" outlineLevel="0" collapsed="false">
      <c r="A235" s="152"/>
      <c r="B235" s="153"/>
      <c r="C235" s="10"/>
      <c r="D235" s="10"/>
      <c r="E235" s="10"/>
      <c r="F235" s="10"/>
      <c r="G235" s="10"/>
      <c r="H235" s="10"/>
      <c r="I235" s="10"/>
      <c r="J235" s="10"/>
    </row>
    <row r="236" s="10" customFormat="true" ht="26.1" hidden="false" customHeight="true" outlineLevel="0" collapsed="false">
      <c r="A236" s="152"/>
      <c r="B236" s="153"/>
      <c r="K236" s="55"/>
      <c r="L236" s="55"/>
      <c r="M236" s="55"/>
      <c r="N236" s="55"/>
      <c r="O236" s="55"/>
      <c r="P236" s="55"/>
      <c r="Q236" s="55"/>
      <c r="R236" s="55"/>
    </row>
    <row r="237" s="10" customFormat="true" ht="26.1" hidden="false" customHeight="true" outlineLevel="0" collapsed="false">
      <c r="A237" s="152"/>
      <c r="B237" s="153"/>
    </row>
    <row r="238" s="10" customFormat="true" ht="26.1" hidden="false" customHeight="true" outlineLevel="0" collapsed="false">
      <c r="A238" s="152"/>
      <c r="B238" s="152"/>
      <c r="K238" s="55"/>
      <c r="L238" s="55"/>
      <c r="M238" s="55"/>
      <c r="N238" s="55"/>
      <c r="O238" s="55"/>
      <c r="P238" s="55"/>
      <c r="Q238" s="55"/>
      <c r="R238" s="55"/>
    </row>
    <row r="239" s="55" customFormat="true" ht="26.1" hidden="false" customHeight="true" outlineLevel="0" collapsed="false">
      <c r="A239" s="152"/>
      <c r="B239" s="153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</row>
    <row r="240" s="10" customFormat="true" ht="26.1" hidden="false" customHeight="true" outlineLevel="0" collapsed="false">
      <c r="A240" s="152"/>
      <c r="B240" s="153"/>
    </row>
    <row r="241" s="55" customFormat="true" ht="26.1" hidden="false" customHeight="true" outlineLevel="0" collapsed="false">
      <c r="A241" s="152"/>
      <c r="B241" s="152"/>
      <c r="C241" s="10"/>
      <c r="D241" s="10"/>
      <c r="E241" s="10"/>
      <c r="F241" s="10"/>
      <c r="G241" s="10"/>
      <c r="H241" s="10"/>
      <c r="I241" s="10"/>
      <c r="J241" s="10"/>
    </row>
    <row r="242" s="55" customFormat="true" ht="26.1" hidden="false" customHeight="true" outlineLevel="0" collapsed="false">
      <c r="A242" s="152"/>
      <c r="B242" s="153"/>
      <c r="C242" s="10"/>
      <c r="D242" s="10"/>
      <c r="E242" s="10"/>
      <c r="F242" s="10"/>
      <c r="G242" s="10"/>
      <c r="H242" s="10"/>
      <c r="I242" s="10"/>
      <c r="J242" s="10"/>
      <c r="Q242" s="10"/>
      <c r="R242" s="10"/>
    </row>
    <row r="243" s="10" customFormat="true" ht="26.1" hidden="false" customHeight="true" outlineLevel="0" collapsed="false">
      <c r="A243" s="152"/>
      <c r="B243" s="152"/>
      <c r="K243" s="55"/>
      <c r="L243" s="55"/>
      <c r="M243" s="55"/>
      <c r="N243" s="55"/>
      <c r="O243" s="55"/>
      <c r="P243" s="55"/>
      <c r="Q243" s="55"/>
      <c r="R243" s="55"/>
    </row>
    <row r="244" s="55" customFormat="true" ht="26.1" hidden="false" customHeight="true" outlineLevel="0" collapsed="false">
      <c r="A244" s="152"/>
      <c r="B244" s="152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</row>
    <row r="245" s="55" customFormat="true" ht="26.1" hidden="false" customHeight="true" outlineLevel="0" collapsed="false">
      <c r="A245" s="152"/>
      <c r="B245" s="153"/>
      <c r="C245" s="10"/>
      <c r="D245" s="10"/>
      <c r="E245" s="10"/>
      <c r="F245" s="10"/>
      <c r="G245" s="10"/>
      <c r="H245" s="10"/>
      <c r="I245" s="10"/>
      <c r="J245" s="10"/>
    </row>
    <row r="246" s="10" customFormat="true" ht="26.1" hidden="false" customHeight="true" outlineLevel="0" collapsed="false">
      <c r="A246" s="152"/>
      <c r="B246" s="153"/>
      <c r="K246" s="55"/>
      <c r="L246" s="55"/>
      <c r="M246" s="55"/>
      <c r="N246" s="55"/>
      <c r="O246" s="55"/>
      <c r="P246" s="55"/>
      <c r="Q246" s="55"/>
      <c r="R246" s="55"/>
    </row>
    <row r="247" s="55" customFormat="true" ht="26.1" hidden="false" customHeight="true" outlineLevel="0" collapsed="false">
      <c r="A247" s="152"/>
      <c r="B247" s="153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</row>
    <row r="248" s="55" customFormat="true" ht="26.1" hidden="false" customHeight="true" outlineLevel="0" collapsed="false">
      <c r="A248" s="152"/>
      <c r="B248" s="152"/>
      <c r="C248" s="10"/>
      <c r="D248" s="10"/>
      <c r="E248" s="10"/>
      <c r="F248" s="10"/>
      <c r="G248" s="10"/>
      <c r="H248" s="10"/>
      <c r="I248" s="10"/>
      <c r="J248" s="10"/>
      <c r="Q248" s="10"/>
      <c r="R248" s="10"/>
    </row>
    <row r="249" s="10" customFormat="true" ht="26.1" hidden="false" customHeight="true" outlineLevel="0" collapsed="false">
      <c r="A249" s="152"/>
      <c r="B249" s="153"/>
      <c r="K249" s="55"/>
      <c r="L249" s="55"/>
      <c r="M249" s="55"/>
      <c r="N249" s="55"/>
      <c r="O249" s="55"/>
      <c r="P249" s="55"/>
      <c r="Q249" s="55"/>
      <c r="R249" s="55"/>
    </row>
    <row r="250" s="55" customFormat="true" ht="26.1" hidden="false" customHeight="true" outlineLevel="0" collapsed="false">
      <c r="A250" s="152"/>
      <c r="B250" s="153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</row>
    <row r="251" s="55" customFormat="true" ht="26.1" hidden="false" customHeight="true" outlineLevel="0" collapsed="false">
      <c r="A251" s="152"/>
      <c r="B251" s="152"/>
      <c r="C251" s="10"/>
      <c r="D251" s="10"/>
      <c r="E251" s="10"/>
      <c r="F251" s="10"/>
      <c r="G251" s="10"/>
      <c r="H251" s="10"/>
      <c r="I251" s="10"/>
      <c r="J251" s="10"/>
    </row>
    <row r="252" s="10" customFormat="true" ht="26.1" hidden="false" customHeight="true" outlineLevel="0" collapsed="false">
      <c r="A252" s="161"/>
      <c r="B252" s="162"/>
      <c r="Q252" s="55"/>
      <c r="R252" s="55"/>
    </row>
    <row r="253" s="55" customFormat="true" ht="26.1" hidden="false" customHeight="true" outlineLevel="0" collapsed="false">
      <c r="A253" s="152"/>
      <c r="B253" s="153"/>
      <c r="C253" s="10"/>
      <c r="D253" s="10"/>
      <c r="E253" s="10"/>
      <c r="F253" s="10"/>
      <c r="G253" s="10"/>
      <c r="H253" s="10"/>
      <c r="I253" s="10"/>
      <c r="J253" s="10"/>
      <c r="Q253" s="10"/>
      <c r="R253" s="10"/>
    </row>
    <row r="254" s="55" customFormat="true" ht="26.1" hidden="false" customHeight="true" outlineLevel="0" collapsed="false">
      <c r="A254" s="152"/>
      <c r="B254" s="152"/>
      <c r="C254" s="10"/>
      <c r="D254" s="10"/>
      <c r="E254" s="10"/>
      <c r="F254" s="10"/>
      <c r="G254" s="10"/>
      <c r="H254" s="10"/>
      <c r="I254" s="10"/>
      <c r="J254" s="10"/>
      <c r="Q254" s="10"/>
      <c r="R254" s="10"/>
    </row>
    <row r="255" s="55" customFormat="true" ht="33.75" hidden="false" customHeight="true" outlineLevel="0" collapsed="false">
      <c r="A255" s="152"/>
      <c r="B255" s="153"/>
      <c r="C255" s="10"/>
      <c r="D255" s="10"/>
      <c r="E255" s="10"/>
      <c r="F255" s="10"/>
      <c r="G255" s="10"/>
      <c r="H255" s="10"/>
      <c r="I255" s="10"/>
      <c r="J255" s="10"/>
      <c r="Q255" s="10"/>
      <c r="R255" s="10"/>
    </row>
    <row r="256" s="55" customFormat="true" ht="33.75" hidden="false" customHeight="true" outlineLevel="0" collapsed="false">
      <c r="A256" s="152"/>
      <c r="B256" s="152"/>
      <c r="C256" s="10"/>
      <c r="D256" s="10"/>
      <c r="E256" s="10"/>
      <c r="F256" s="10"/>
      <c r="G256" s="10"/>
      <c r="H256" s="10"/>
      <c r="I256" s="10"/>
      <c r="J256" s="10"/>
      <c r="Q256" s="10"/>
      <c r="R256" s="10"/>
    </row>
    <row r="257" s="10" customFormat="true" ht="26.1" hidden="false" customHeight="true" outlineLevel="0" collapsed="false">
      <c r="A257" s="152"/>
      <c r="B257" s="153"/>
      <c r="K257" s="55"/>
      <c r="L257" s="55"/>
      <c r="M257" s="55"/>
      <c r="N257" s="55"/>
      <c r="O257" s="55"/>
      <c r="P257" s="55"/>
    </row>
    <row r="258" s="55" customFormat="true" ht="26.1" hidden="false" customHeight="true" outlineLevel="0" collapsed="false">
      <c r="A258" s="152"/>
      <c r="B258" s="153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</row>
    <row r="259" s="160" customFormat="true" ht="26.1" hidden="false" customHeight="true" outlineLevel="0" collapsed="false">
      <c r="A259" s="152"/>
      <c r="B259" s="153"/>
      <c r="C259" s="10"/>
      <c r="D259" s="10"/>
      <c r="E259" s="10"/>
      <c r="F259" s="10"/>
      <c r="G259" s="10"/>
      <c r="H259" s="10"/>
      <c r="I259" s="10"/>
      <c r="J259" s="10"/>
      <c r="K259" s="55"/>
      <c r="L259" s="55"/>
      <c r="M259" s="55"/>
      <c r="N259" s="55"/>
      <c r="O259" s="55"/>
      <c r="P259" s="55"/>
      <c r="Q259" s="55"/>
      <c r="R259" s="55"/>
    </row>
    <row r="260" s="55" customFormat="true" ht="33.75" hidden="false" customHeight="true" outlineLevel="0" collapsed="false">
      <c r="A260" s="152"/>
      <c r="B260" s="153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</row>
    <row r="261" s="10" customFormat="true" ht="29.25" hidden="false" customHeight="true" outlineLevel="0" collapsed="false">
      <c r="A261" s="152"/>
      <c r="B261" s="153"/>
      <c r="K261" s="55"/>
      <c r="L261" s="55"/>
      <c r="M261" s="55"/>
      <c r="N261" s="55"/>
      <c r="O261" s="55"/>
      <c r="P261" s="55"/>
    </row>
    <row r="262" s="55" customFormat="true" ht="43.5" hidden="false" customHeight="true" outlineLevel="0" collapsed="false">
      <c r="A262" s="152"/>
      <c r="B262" s="152"/>
      <c r="C262" s="10"/>
      <c r="D262" s="10"/>
      <c r="E262" s="10"/>
      <c r="F262" s="10"/>
      <c r="G262" s="10"/>
      <c r="H262" s="10"/>
      <c r="I262" s="10"/>
      <c r="J262" s="10"/>
    </row>
    <row r="263" s="10" customFormat="true" ht="26.1" hidden="false" customHeight="true" outlineLevel="0" collapsed="false">
      <c r="A263" s="152"/>
      <c r="B263" s="153"/>
      <c r="Q263" s="55"/>
      <c r="R263" s="55"/>
    </row>
    <row r="264" s="10" customFormat="true" ht="26.1" hidden="false" customHeight="true" outlineLevel="0" collapsed="false">
      <c r="A264" s="152"/>
      <c r="B264" s="152"/>
      <c r="Q264" s="55"/>
      <c r="R264" s="55"/>
    </row>
    <row r="265" s="10" customFormat="true" ht="26.1" hidden="false" customHeight="true" outlineLevel="0" collapsed="false">
      <c r="A265" s="152"/>
      <c r="B265" s="153"/>
      <c r="Q265" s="55"/>
      <c r="R265" s="55"/>
    </row>
    <row r="266" s="10" customFormat="true" ht="26.1" hidden="false" customHeight="true" outlineLevel="0" collapsed="false">
      <c r="A266" s="152"/>
      <c r="B266" s="153"/>
      <c r="Q266" s="55"/>
      <c r="R266" s="55"/>
    </row>
    <row r="267" s="10" customFormat="true" ht="26.1" hidden="false" customHeight="true" outlineLevel="0" collapsed="false">
      <c r="A267" s="152"/>
      <c r="B267" s="152"/>
    </row>
    <row r="268" s="10" customFormat="true" ht="26.1" hidden="false" customHeight="true" outlineLevel="0" collapsed="false">
      <c r="A268" s="152"/>
      <c r="B268" s="152"/>
      <c r="Q268" s="55"/>
      <c r="R268" s="55"/>
    </row>
    <row r="269" s="55" customFormat="true" ht="26.1" hidden="false" customHeight="true" outlineLevel="0" collapsed="false">
      <c r="A269" s="152"/>
      <c r="B269" s="152"/>
      <c r="C269" s="10"/>
      <c r="D269" s="10"/>
      <c r="E269" s="10"/>
      <c r="F269" s="10"/>
      <c r="G269" s="10"/>
      <c r="H269" s="10"/>
      <c r="I269" s="10"/>
      <c r="J269" s="10"/>
    </row>
    <row r="270" s="55" customFormat="true" ht="26.1" hidden="false" customHeight="true" outlineLevel="0" collapsed="false">
      <c r="A270" s="152"/>
      <c r="B270" s="152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11"/>
      <c r="R270" s="111"/>
    </row>
    <row r="271" s="55" customFormat="true" ht="26.1" hidden="false" customHeight="true" outlineLevel="0" collapsed="false">
      <c r="A271" s="152"/>
      <c r="B271" s="152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</row>
    <row r="272" s="58" customFormat="true" ht="26.1" hidden="false" customHeight="true" outlineLevel="0" collapsed="false">
      <c r="A272" s="152"/>
      <c r="B272" s="152"/>
      <c r="C272" s="10"/>
      <c r="D272" s="10"/>
      <c r="E272" s="10"/>
      <c r="F272" s="10"/>
      <c r="G272" s="10"/>
      <c r="H272" s="10"/>
      <c r="I272" s="10"/>
      <c r="J272" s="10"/>
      <c r="K272" s="55"/>
      <c r="L272" s="55"/>
      <c r="M272" s="55"/>
      <c r="N272" s="55"/>
      <c r="O272" s="55"/>
      <c r="P272" s="55"/>
      <c r="Q272" s="55"/>
      <c r="R272" s="55"/>
    </row>
    <row r="273" s="55" customFormat="true" ht="26.1" hidden="false" customHeight="true" outlineLevel="0" collapsed="false">
      <c r="A273" s="152"/>
      <c r="B273" s="153"/>
      <c r="C273" s="10"/>
      <c r="D273" s="10"/>
      <c r="E273" s="10"/>
      <c r="F273" s="10"/>
      <c r="G273" s="10"/>
      <c r="H273" s="10"/>
      <c r="I273" s="10"/>
      <c r="J273" s="10"/>
    </row>
    <row r="274" s="10" customFormat="true" ht="26.1" hidden="false" customHeight="true" outlineLevel="0" collapsed="false">
      <c r="A274" s="152"/>
      <c r="B274" s="152"/>
      <c r="K274" s="55"/>
      <c r="L274" s="55"/>
      <c r="M274" s="55"/>
      <c r="N274" s="55"/>
      <c r="O274" s="55"/>
      <c r="P274" s="55"/>
    </row>
    <row r="275" s="55" customFormat="true" ht="26.1" hidden="false" customHeight="true" outlineLevel="0" collapsed="false">
      <c r="A275" s="152"/>
      <c r="B275" s="152"/>
      <c r="C275" s="10"/>
      <c r="D275" s="10"/>
      <c r="E275" s="10"/>
      <c r="F275" s="10"/>
      <c r="G275" s="10"/>
      <c r="H275" s="10"/>
      <c r="I275" s="10"/>
      <c r="J275" s="10"/>
    </row>
    <row r="276" s="55" customFormat="true" ht="26.1" hidden="false" customHeight="true" outlineLevel="0" collapsed="false">
      <c r="A276" s="152"/>
      <c r="B276" s="153"/>
      <c r="C276" s="10"/>
      <c r="D276" s="10"/>
      <c r="E276" s="10"/>
      <c r="F276" s="10"/>
      <c r="G276" s="10"/>
      <c r="H276" s="10"/>
      <c r="I276" s="10"/>
      <c r="J276" s="10"/>
      <c r="Q276" s="10"/>
      <c r="R276" s="10"/>
    </row>
    <row r="277" s="10" customFormat="true" ht="26.1" hidden="false" customHeight="true" outlineLevel="0" collapsed="false">
      <c r="A277" s="152"/>
      <c r="B277" s="153"/>
    </row>
    <row r="278" s="55" customFormat="true" ht="26.1" hidden="false" customHeight="true" outlineLevel="0" collapsed="false">
      <c r="A278" s="152"/>
      <c r="B278" s="153"/>
      <c r="C278" s="10"/>
      <c r="D278" s="10"/>
      <c r="E278" s="10"/>
      <c r="F278" s="10"/>
      <c r="G278" s="10"/>
      <c r="H278" s="10"/>
      <c r="I278" s="10"/>
      <c r="J278" s="10"/>
      <c r="K278" s="165" t="e">
        <f aca="false">#REF!</f>
        <v>#REF!</v>
      </c>
      <c r="Q278" s="10"/>
      <c r="R278" s="10"/>
    </row>
    <row r="279" s="55" customFormat="true" ht="26.1" hidden="false" customHeight="true" outlineLevel="0" collapsed="false">
      <c r="A279" s="152"/>
      <c r="B279" s="153"/>
      <c r="C279" s="10"/>
      <c r="D279" s="10"/>
      <c r="E279" s="10"/>
      <c r="F279" s="10"/>
      <c r="G279" s="10"/>
      <c r="H279" s="10"/>
      <c r="I279" s="10"/>
      <c r="J279" s="10"/>
    </row>
    <row r="280" s="55" customFormat="true" ht="26.1" hidden="false" customHeight="true" outlineLevel="0" collapsed="false">
      <c r="A280" s="152"/>
      <c r="B280" s="153"/>
      <c r="C280" s="10"/>
      <c r="D280" s="10"/>
      <c r="E280" s="10"/>
      <c r="F280" s="10"/>
      <c r="G280" s="10"/>
      <c r="H280" s="10"/>
      <c r="I280" s="10"/>
      <c r="J280" s="10"/>
      <c r="K280" s="111"/>
      <c r="L280" s="111"/>
      <c r="M280" s="111"/>
      <c r="N280" s="111"/>
      <c r="O280" s="111"/>
      <c r="P280" s="111"/>
      <c r="Q280" s="10"/>
      <c r="R280" s="10"/>
    </row>
    <row r="281" s="55" customFormat="true" ht="26.1" hidden="false" customHeight="true" outlineLevel="0" collapsed="false">
      <c r="A281" s="152"/>
      <c r="B281" s="152"/>
      <c r="C281" s="10"/>
      <c r="D281" s="10"/>
      <c r="E281" s="10"/>
      <c r="F281" s="10"/>
      <c r="G281" s="10"/>
      <c r="H281" s="10"/>
      <c r="I281" s="10"/>
      <c r="J281" s="10"/>
    </row>
    <row r="282" s="55" customFormat="true" ht="26.1" hidden="false" customHeight="true" outlineLevel="0" collapsed="false">
      <c r="A282" s="152"/>
      <c r="B282" s="153"/>
      <c r="C282" s="10"/>
      <c r="D282" s="10"/>
      <c r="E282" s="10"/>
      <c r="F282" s="10"/>
      <c r="G282" s="10"/>
      <c r="H282" s="10"/>
      <c r="I282" s="10"/>
      <c r="J282" s="10"/>
    </row>
    <row r="283" s="10" customFormat="true" ht="26.1" hidden="false" customHeight="true" outlineLevel="0" collapsed="false">
      <c r="A283" s="152"/>
      <c r="B283" s="153"/>
      <c r="K283" s="55"/>
      <c r="L283" s="55"/>
      <c r="M283" s="55"/>
      <c r="N283" s="55"/>
      <c r="O283" s="55"/>
      <c r="P283" s="55"/>
      <c r="Q283" s="55"/>
      <c r="R283" s="55"/>
    </row>
    <row r="284" s="10" customFormat="true" ht="29.25" hidden="false" customHeight="true" outlineLevel="0" collapsed="false">
      <c r="A284" s="158"/>
      <c r="B284" s="158"/>
    </row>
    <row r="285" s="55" customFormat="true" ht="26.1" hidden="false" customHeight="true" outlineLevel="0" collapsed="false">
      <c r="A285" s="152"/>
      <c r="B285" s="153"/>
      <c r="C285" s="10"/>
      <c r="D285" s="10"/>
      <c r="E285" s="10"/>
      <c r="F285" s="10"/>
      <c r="G285" s="10"/>
      <c r="H285" s="10"/>
      <c r="I285" s="10"/>
      <c r="J285" s="10"/>
    </row>
    <row r="286" s="10" customFormat="true" ht="26.1" hidden="false" customHeight="true" outlineLevel="0" collapsed="false">
      <c r="A286" s="152"/>
      <c r="B286" s="153"/>
    </row>
    <row r="287" s="55" customFormat="true" ht="26.1" hidden="false" customHeight="true" outlineLevel="0" collapsed="false">
      <c r="A287" s="152"/>
      <c r="B287" s="153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</row>
    <row r="288" s="55" customFormat="true" ht="26.1" hidden="false" customHeight="true" outlineLevel="0" collapsed="false">
      <c r="A288" s="152"/>
      <c r="B288" s="152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</row>
    <row r="289" s="10" customFormat="true" ht="26.1" hidden="false" customHeight="true" outlineLevel="0" collapsed="false">
      <c r="A289" s="152"/>
      <c r="B289" s="153"/>
      <c r="K289" s="55"/>
      <c r="L289" s="55"/>
      <c r="M289" s="55"/>
      <c r="N289" s="55"/>
      <c r="O289" s="55"/>
      <c r="P289" s="55"/>
    </row>
    <row r="290" s="10" customFormat="true" ht="26.1" hidden="false" customHeight="true" outlineLevel="0" collapsed="false">
      <c r="A290" s="152"/>
      <c r="B290" s="152"/>
    </row>
    <row r="291" s="55" customFormat="true" ht="26.1" hidden="false" customHeight="true" outlineLevel="0" collapsed="false">
      <c r="A291" s="152"/>
      <c r="B291" s="152"/>
      <c r="C291" s="10"/>
      <c r="D291" s="10"/>
      <c r="E291" s="10"/>
      <c r="F291" s="10"/>
      <c r="G291" s="10"/>
      <c r="H291" s="10"/>
      <c r="I291" s="10"/>
      <c r="J291" s="10"/>
      <c r="Q291" s="10"/>
      <c r="R291" s="10"/>
    </row>
    <row r="292" s="55" customFormat="true" ht="30.75" hidden="false" customHeight="true" outlineLevel="0" collapsed="false">
      <c r="A292" s="175"/>
      <c r="B292" s="175"/>
      <c r="C292" s="10"/>
      <c r="D292" s="10"/>
      <c r="E292" s="10"/>
      <c r="F292" s="10"/>
      <c r="G292" s="10"/>
      <c r="H292" s="10"/>
      <c r="I292" s="10"/>
      <c r="J292" s="10"/>
    </row>
    <row r="293" s="55" customFormat="true" ht="26.1" hidden="false" customHeight="true" outlineLevel="0" collapsed="false">
      <c r="A293" s="175"/>
      <c r="B293" s="176"/>
      <c r="C293" s="10"/>
      <c r="D293" s="10"/>
      <c r="E293" s="10"/>
      <c r="F293" s="10"/>
      <c r="G293" s="10"/>
      <c r="H293" s="10"/>
      <c r="I293" s="10"/>
      <c r="J293" s="10"/>
      <c r="Q293" s="10"/>
      <c r="R293" s="10"/>
    </row>
    <row r="294" s="10" customFormat="true" ht="26.1" hidden="false" customHeight="true" outlineLevel="0" collapsed="false">
      <c r="A294" s="175"/>
      <c r="B294" s="175"/>
      <c r="Q294" s="55"/>
      <c r="R294" s="55"/>
    </row>
    <row r="295" s="55" customFormat="true" ht="26.1" hidden="false" customHeight="true" outlineLevel="0" collapsed="false">
      <c r="A295" s="175"/>
      <c r="B295" s="176"/>
      <c r="C295" s="10"/>
      <c r="D295" s="10"/>
      <c r="E295" s="10"/>
      <c r="F295" s="10"/>
      <c r="G295" s="10"/>
      <c r="H295" s="10"/>
      <c r="I295" s="10"/>
      <c r="J295" s="10"/>
    </row>
    <row r="296" s="10" customFormat="true" ht="26.1" hidden="false" customHeight="true" outlineLevel="0" collapsed="false">
      <c r="A296" s="175"/>
      <c r="B296" s="176"/>
    </row>
    <row r="297" s="55" customFormat="true" ht="26.1" hidden="false" customHeight="true" outlineLevel="0" collapsed="false">
      <c r="A297" s="175"/>
      <c r="B297" s="176"/>
      <c r="C297" s="10"/>
      <c r="D297" s="10"/>
      <c r="E297" s="10"/>
      <c r="F297" s="10"/>
      <c r="G297" s="10"/>
      <c r="H297" s="10"/>
      <c r="I297" s="10"/>
      <c r="J297" s="10"/>
    </row>
    <row r="298" s="10" customFormat="true" ht="26.1" hidden="false" customHeight="true" outlineLevel="0" collapsed="false">
      <c r="A298" s="175"/>
      <c r="B298" s="175"/>
      <c r="K298" s="55"/>
      <c r="L298" s="55"/>
      <c r="M298" s="55"/>
      <c r="N298" s="55"/>
      <c r="O298" s="55"/>
      <c r="P298" s="55"/>
      <c r="Q298" s="55"/>
      <c r="R298" s="55"/>
    </row>
    <row r="299" s="10" customFormat="true" ht="26.1" hidden="false" customHeight="true" outlineLevel="0" collapsed="false">
      <c r="A299" s="175"/>
      <c r="B299" s="176"/>
    </row>
    <row r="300" s="10" customFormat="true" ht="26.1" hidden="false" customHeight="true" outlineLevel="0" collapsed="false">
      <c r="A300" s="175"/>
      <c r="B300" s="175"/>
      <c r="Q300" s="55"/>
      <c r="R300" s="55"/>
    </row>
    <row r="301" s="55" customFormat="true" ht="26.1" hidden="false" customHeight="true" outlineLevel="0" collapsed="false">
      <c r="A301" s="175"/>
      <c r="B301" s="176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</row>
    <row r="302" s="10" customFormat="true" ht="26.1" hidden="false" customHeight="true" outlineLevel="0" collapsed="false">
      <c r="A302" s="175"/>
      <c r="B302" s="176"/>
      <c r="K302" s="55"/>
      <c r="L302" s="55"/>
      <c r="M302" s="55"/>
      <c r="N302" s="55"/>
      <c r="O302" s="55"/>
      <c r="P302" s="55"/>
    </row>
    <row r="303" s="55" customFormat="true" ht="26.1" hidden="false" customHeight="true" outlineLevel="0" collapsed="false">
      <c r="A303" s="175"/>
      <c r="B303" s="175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</row>
    <row r="304" s="55" customFormat="true" ht="40.5" hidden="false" customHeight="true" outlineLevel="0" collapsed="false">
      <c r="A304" s="175"/>
      <c r="B304" s="175"/>
      <c r="C304" s="10"/>
      <c r="D304" s="10"/>
      <c r="E304" s="10"/>
      <c r="F304" s="10"/>
      <c r="G304" s="10"/>
      <c r="H304" s="10"/>
      <c r="I304" s="10"/>
      <c r="J304" s="10"/>
    </row>
    <row r="305" s="10" customFormat="true" ht="40.5" hidden="false" customHeight="true" outlineLevel="0" collapsed="false">
      <c r="A305" s="175"/>
      <c r="B305" s="175"/>
      <c r="K305" s="55"/>
      <c r="L305" s="55"/>
      <c r="M305" s="55"/>
      <c r="N305" s="55"/>
      <c r="O305" s="55"/>
      <c r="P305" s="55"/>
    </row>
    <row r="306" s="55" customFormat="true" ht="26.1" hidden="false" customHeight="true" outlineLevel="0" collapsed="false">
      <c r="A306" s="175"/>
      <c r="B306" s="176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</row>
    <row r="307" s="55" customFormat="true" ht="26.1" hidden="false" customHeight="true" outlineLevel="0" collapsed="false">
      <c r="A307" s="175"/>
      <c r="B307" s="175"/>
      <c r="C307" s="10"/>
      <c r="D307" s="10"/>
      <c r="E307" s="10"/>
      <c r="F307" s="10"/>
      <c r="G307" s="10"/>
      <c r="H307" s="10"/>
      <c r="I307" s="10"/>
      <c r="J307" s="10"/>
    </row>
    <row r="308" s="55" customFormat="true" ht="26.1" hidden="false" customHeight="true" outlineLevel="0" collapsed="false">
      <c r="A308" s="177"/>
      <c r="B308" s="178"/>
      <c r="C308" s="10"/>
      <c r="D308" s="10"/>
      <c r="E308" s="10"/>
      <c r="F308" s="10"/>
      <c r="G308" s="10"/>
      <c r="H308" s="10"/>
      <c r="I308" s="10"/>
      <c r="J308" s="10"/>
    </row>
    <row r="309" s="10" customFormat="true" ht="26.1" hidden="false" customHeight="true" outlineLevel="0" collapsed="false">
      <c r="A309" s="179"/>
      <c r="B309" s="180"/>
      <c r="Q309" s="55"/>
      <c r="R309" s="55"/>
    </row>
    <row r="310" s="10" customFormat="true" ht="33.75" hidden="false" customHeight="true" outlineLevel="0" collapsed="false">
      <c r="A310" s="179"/>
      <c r="B310" s="179"/>
      <c r="K310" s="55"/>
      <c r="L310" s="55"/>
      <c r="M310" s="55"/>
      <c r="N310" s="55"/>
      <c r="O310" s="55"/>
      <c r="P310" s="55"/>
    </row>
    <row r="311" s="10" customFormat="true" ht="33.75" hidden="false" customHeight="true" outlineLevel="0" collapsed="false">
      <c r="A311" s="175"/>
      <c r="B311" s="176"/>
      <c r="K311" s="55"/>
      <c r="L311" s="55"/>
      <c r="M311" s="55"/>
      <c r="N311" s="55"/>
      <c r="O311" s="55"/>
      <c r="P311" s="55"/>
      <c r="Q311" s="55"/>
      <c r="R311" s="55"/>
    </row>
    <row r="312" s="55" customFormat="true" ht="33.75" hidden="false" customHeight="true" outlineLevel="0" collapsed="false">
      <c r="A312" s="175"/>
      <c r="B312" s="176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60"/>
      <c r="R312" s="160"/>
    </row>
    <row r="313" s="55" customFormat="true" ht="26.1" hidden="false" customHeight="true" outlineLevel="0" collapsed="false">
      <c r="A313" s="175"/>
      <c r="B313" s="175"/>
      <c r="C313" s="10"/>
      <c r="D313" s="10"/>
      <c r="E313" s="10"/>
      <c r="F313" s="10"/>
      <c r="G313" s="10"/>
      <c r="H313" s="10"/>
      <c r="I313" s="10"/>
      <c r="J313" s="10"/>
    </row>
    <row r="314" s="55" customFormat="true" ht="26.1" hidden="false" customHeight="true" outlineLevel="0" collapsed="false">
      <c r="A314" s="181"/>
      <c r="B314" s="182"/>
      <c r="C314" s="10"/>
      <c r="D314" s="10"/>
      <c r="E314" s="10"/>
      <c r="F314" s="10"/>
      <c r="G314" s="10"/>
      <c r="H314" s="10"/>
      <c r="I314" s="10"/>
      <c r="J314" s="10"/>
      <c r="Q314" s="10"/>
      <c r="R314" s="10"/>
    </row>
    <row r="315" s="55" customFormat="true" ht="26.1" hidden="false" customHeight="true" outlineLevel="0" collapsed="false">
      <c r="A315" s="170"/>
      <c r="B315" s="171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</row>
    <row r="316" s="55" customFormat="true" ht="26.1" hidden="false" customHeight="true" outlineLevel="0" collapsed="false">
      <c r="A316" s="170"/>
      <c r="B316" s="170"/>
      <c r="C316" s="10"/>
      <c r="D316" s="10"/>
      <c r="E316" s="10"/>
      <c r="F316" s="10"/>
      <c r="G316" s="10"/>
      <c r="H316" s="10"/>
      <c r="I316" s="10"/>
      <c r="J316" s="10"/>
      <c r="Q316" s="10"/>
      <c r="R316" s="10"/>
    </row>
    <row r="317" s="55" customFormat="true" ht="26.1" hidden="false" customHeight="true" outlineLevel="0" collapsed="false">
      <c r="A317" s="183"/>
      <c r="B317" s="184"/>
      <c r="C317" s="10"/>
      <c r="D317" s="10"/>
      <c r="E317" s="10"/>
      <c r="F317" s="10"/>
      <c r="G317" s="10"/>
      <c r="H317" s="10"/>
      <c r="I317" s="10"/>
      <c r="J317" s="10"/>
      <c r="Q317" s="10"/>
      <c r="R317" s="10"/>
    </row>
    <row r="318" s="55" customFormat="true" ht="26.1" hidden="false" customHeight="true" outlineLevel="0" collapsed="false">
      <c r="A318" s="173"/>
      <c r="B318" s="174"/>
      <c r="C318" s="10"/>
      <c r="D318" s="10"/>
      <c r="E318" s="10"/>
      <c r="F318" s="10"/>
      <c r="G318" s="10"/>
      <c r="H318" s="10"/>
      <c r="I318" s="10"/>
      <c r="J318" s="10"/>
      <c r="Q318" s="10"/>
      <c r="R318" s="10"/>
    </row>
    <row r="319" s="55" customFormat="true" ht="26.1" hidden="false" customHeight="true" outlineLevel="0" collapsed="false">
      <c r="A319" s="173"/>
      <c r="B319" s="173"/>
      <c r="C319" s="10"/>
      <c r="D319" s="10"/>
      <c r="E319" s="10"/>
      <c r="F319" s="10"/>
      <c r="G319" s="10"/>
      <c r="H319" s="10"/>
      <c r="I319" s="10"/>
      <c r="J319" s="10"/>
      <c r="Q319" s="10"/>
      <c r="R319" s="10"/>
    </row>
    <row r="320" s="10" customFormat="true" ht="26.1" hidden="false" customHeight="true" outlineLevel="0" collapsed="false">
      <c r="A320" s="161"/>
      <c r="B320" s="162"/>
    </row>
    <row r="321" s="10" customFormat="true" ht="28.5" hidden="false" customHeight="true" outlineLevel="0" collapsed="false">
      <c r="A321" s="152"/>
      <c r="B321" s="153"/>
      <c r="K321" s="55"/>
      <c r="L321" s="55"/>
      <c r="M321" s="55"/>
      <c r="N321" s="55"/>
      <c r="O321" s="55"/>
      <c r="P321" s="55"/>
    </row>
    <row r="322" s="10" customFormat="true" ht="32.25" hidden="false" customHeight="true" outlineLevel="0" collapsed="false">
      <c r="A322" s="152"/>
      <c r="B322" s="153"/>
      <c r="K322" s="160"/>
      <c r="L322" s="160"/>
      <c r="M322" s="160"/>
      <c r="N322" s="160"/>
      <c r="O322" s="160"/>
      <c r="P322" s="160"/>
      <c r="Q322" s="55"/>
      <c r="R322" s="55"/>
    </row>
    <row r="323" s="55" customFormat="true" ht="26.1" hidden="false" customHeight="true" outlineLevel="0" collapsed="false">
      <c r="A323" s="152"/>
      <c r="B323" s="153"/>
      <c r="C323" s="10"/>
      <c r="D323" s="10"/>
      <c r="E323" s="10"/>
      <c r="F323" s="10"/>
      <c r="G323" s="10"/>
      <c r="H323" s="10"/>
      <c r="I323" s="10"/>
      <c r="J323" s="10"/>
    </row>
    <row r="324" s="55" customFormat="true" ht="26.1" hidden="false" customHeight="true" outlineLevel="0" collapsed="false">
      <c r="A324" s="152"/>
      <c r="B324" s="152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</row>
    <row r="325" s="10" customFormat="true" ht="26.1" hidden="false" customHeight="true" outlineLevel="0" collapsed="false">
      <c r="A325" s="152"/>
      <c r="B325" s="153"/>
      <c r="K325" s="55"/>
      <c r="L325" s="55"/>
      <c r="M325" s="55"/>
      <c r="N325" s="55"/>
      <c r="O325" s="55"/>
      <c r="P325" s="55"/>
      <c r="Q325" s="58"/>
      <c r="R325" s="58"/>
    </row>
    <row r="326" s="55" customFormat="true" ht="26.1" hidden="false" customHeight="true" outlineLevel="0" collapsed="false">
      <c r="A326" s="161"/>
      <c r="B326" s="161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</row>
    <row r="327" s="10" customFormat="true" ht="26.1" hidden="false" customHeight="true" outlineLevel="0" collapsed="false">
      <c r="A327" s="152"/>
      <c r="B327" s="153"/>
    </row>
    <row r="328" s="10" customFormat="true" ht="26.1" hidden="false" customHeight="true" outlineLevel="0" collapsed="false">
      <c r="A328" s="152"/>
      <c r="B328" s="152"/>
      <c r="Q328" s="55"/>
      <c r="R328" s="55"/>
    </row>
    <row r="329" s="10" customFormat="true" ht="26.1" hidden="false" customHeight="true" outlineLevel="0" collapsed="false">
      <c r="A329" s="152"/>
      <c r="B329" s="153"/>
      <c r="Q329" s="55"/>
      <c r="R329" s="55"/>
    </row>
    <row r="330" s="55" customFormat="true" ht="26.1" hidden="false" customHeight="true" outlineLevel="0" collapsed="false">
      <c r="A330" s="152"/>
      <c r="B330" s="152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</row>
    <row r="331" s="55" customFormat="true" ht="26.1" hidden="false" customHeight="true" outlineLevel="0" collapsed="false">
      <c r="A331" s="152"/>
      <c r="B331" s="152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</row>
    <row r="332" s="10" customFormat="true" ht="26.1" hidden="false" customHeight="true" outlineLevel="0" collapsed="false">
      <c r="A332" s="152"/>
      <c r="B332" s="152"/>
      <c r="K332" s="55"/>
      <c r="L332" s="55"/>
      <c r="M332" s="55"/>
      <c r="N332" s="55"/>
      <c r="O332" s="55"/>
      <c r="P332" s="55"/>
      <c r="Q332" s="55"/>
      <c r="R332" s="55"/>
    </row>
    <row r="333" s="55" customFormat="true" ht="26.1" hidden="false" customHeight="true" outlineLevel="0" collapsed="false">
      <c r="A333" s="152"/>
      <c r="B333" s="152"/>
      <c r="C333" s="10"/>
      <c r="D333" s="10"/>
      <c r="E333" s="10"/>
      <c r="F333" s="10"/>
      <c r="G333" s="10"/>
      <c r="H333" s="10"/>
      <c r="I333" s="10"/>
      <c r="J333" s="10"/>
    </row>
    <row r="334" s="55" customFormat="true" ht="26.1" hidden="false" customHeight="true" outlineLevel="0" collapsed="false">
      <c r="A334" s="152"/>
      <c r="B334" s="152"/>
      <c r="C334" s="10"/>
      <c r="D334" s="10"/>
      <c r="E334" s="10"/>
      <c r="F334" s="10"/>
      <c r="G334" s="10"/>
      <c r="H334" s="10"/>
      <c r="I334" s="10"/>
      <c r="J334" s="10"/>
    </row>
    <row r="335" s="58" customFormat="true" ht="31.5" hidden="false" customHeight="true" outlineLevel="0" collapsed="false">
      <c r="A335" s="152"/>
      <c r="B335" s="152"/>
      <c r="C335" s="10"/>
      <c r="D335" s="10"/>
      <c r="E335" s="10"/>
      <c r="F335" s="10"/>
      <c r="G335" s="10"/>
      <c r="H335" s="10"/>
      <c r="I335" s="10"/>
      <c r="J335" s="10"/>
      <c r="Q335" s="55"/>
      <c r="R335" s="55"/>
    </row>
    <row r="336" s="55" customFormat="true" ht="26.1" hidden="false" customHeight="true" outlineLevel="0" collapsed="false">
      <c r="A336" s="152"/>
      <c r="B336" s="153"/>
      <c r="C336" s="10"/>
      <c r="D336" s="10"/>
      <c r="E336" s="10"/>
      <c r="F336" s="10"/>
      <c r="G336" s="10"/>
      <c r="H336" s="10"/>
      <c r="I336" s="10"/>
      <c r="J336" s="10"/>
      <c r="Q336" s="10"/>
      <c r="R336" s="10"/>
    </row>
    <row r="337" s="10" customFormat="true" ht="26.1" hidden="false" customHeight="true" outlineLevel="0" collapsed="false">
      <c r="A337" s="152"/>
      <c r="B337" s="153"/>
    </row>
    <row r="338" s="55" customFormat="true" ht="26.1" hidden="false" customHeight="true" outlineLevel="0" collapsed="false">
      <c r="A338" s="161"/>
      <c r="B338" s="162"/>
      <c r="C338" s="10"/>
      <c r="D338" s="10"/>
      <c r="E338" s="10"/>
      <c r="F338" s="10"/>
      <c r="G338" s="10"/>
      <c r="H338" s="10"/>
      <c r="I338" s="10"/>
      <c r="J338" s="10"/>
    </row>
    <row r="339" s="10" customFormat="true" ht="26.1" hidden="false" customHeight="true" outlineLevel="0" collapsed="false">
      <c r="A339" s="161"/>
      <c r="B339" s="162"/>
      <c r="K339" s="55"/>
      <c r="L339" s="55"/>
      <c r="M339" s="55"/>
      <c r="N339" s="55"/>
      <c r="O339" s="55"/>
      <c r="P339" s="55"/>
    </row>
    <row r="340" s="55" customFormat="true" ht="42.75" hidden="false" customHeight="true" outlineLevel="0" collapsed="false">
      <c r="A340" s="161"/>
      <c r="B340" s="162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</row>
    <row r="341" s="55" customFormat="true" ht="43.5" hidden="false" customHeight="true" outlineLevel="0" collapsed="false">
      <c r="A341" s="161"/>
      <c r="B341" s="161"/>
      <c r="C341" s="10"/>
      <c r="D341" s="10"/>
      <c r="E341" s="10"/>
      <c r="F341" s="10"/>
      <c r="G341" s="10"/>
      <c r="H341" s="10"/>
      <c r="I341" s="10"/>
      <c r="J341" s="10"/>
    </row>
    <row r="342" s="10" customFormat="true" ht="26.1" hidden="false" customHeight="true" outlineLevel="0" collapsed="false">
      <c r="A342" s="161"/>
      <c r="B342" s="162"/>
      <c r="K342" s="55"/>
      <c r="L342" s="55"/>
      <c r="M342" s="55"/>
      <c r="N342" s="55"/>
      <c r="O342" s="55"/>
      <c r="P342" s="55"/>
    </row>
    <row r="343" s="10" customFormat="true" ht="26.1" hidden="false" customHeight="true" outlineLevel="0" collapsed="false">
      <c r="A343" s="161"/>
      <c r="B343" s="162"/>
      <c r="K343" s="55"/>
      <c r="L343" s="55"/>
      <c r="M343" s="55"/>
      <c r="N343" s="55"/>
      <c r="O343" s="55"/>
      <c r="P343" s="55"/>
    </row>
    <row r="344" s="10" customFormat="true" ht="26.1" hidden="false" customHeight="true" outlineLevel="0" collapsed="false">
      <c r="A344" s="185"/>
      <c r="B344" s="185"/>
      <c r="K344" s="55"/>
      <c r="L344" s="55"/>
      <c r="M344" s="55"/>
      <c r="N344" s="55"/>
      <c r="O344" s="55"/>
      <c r="P344" s="55"/>
      <c r="Q344" s="55"/>
      <c r="R344" s="55"/>
    </row>
    <row r="345" s="160" customFormat="true" ht="26.1" hidden="false" customHeight="true" outlineLevel="0" collapsed="false">
      <c r="A345" s="185"/>
      <c r="B345" s="186"/>
      <c r="C345" s="10"/>
      <c r="D345" s="10"/>
      <c r="E345" s="10"/>
      <c r="F345" s="10"/>
      <c r="G345" s="10"/>
      <c r="H345" s="10"/>
      <c r="I345" s="10"/>
      <c r="J345" s="10"/>
      <c r="K345" s="55"/>
      <c r="L345" s="55"/>
      <c r="M345" s="55"/>
      <c r="N345" s="55"/>
      <c r="O345" s="55"/>
      <c r="P345" s="55"/>
      <c r="Q345" s="55"/>
      <c r="R345" s="55"/>
    </row>
    <row r="346" s="160" customFormat="true" ht="26.1" hidden="false" customHeight="true" outlineLevel="0" collapsed="false">
      <c r="A346" s="161"/>
      <c r="B346" s="162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55"/>
      <c r="R346" s="55"/>
    </row>
    <row r="347" s="10" customFormat="true" ht="26.1" hidden="false" customHeight="true" outlineLevel="0" collapsed="false">
      <c r="A347" s="161"/>
      <c r="B347" s="162"/>
    </row>
    <row r="348" s="55" customFormat="true" ht="26.1" hidden="false" customHeight="true" outlineLevel="0" collapsed="false">
      <c r="A348" s="161"/>
      <c r="B348" s="162"/>
      <c r="C348" s="10"/>
      <c r="D348" s="10"/>
      <c r="E348" s="10"/>
      <c r="F348" s="10"/>
      <c r="G348" s="10"/>
      <c r="H348" s="10"/>
      <c r="I348" s="10"/>
      <c r="J348" s="10"/>
    </row>
    <row r="349" s="55" customFormat="true" ht="26.1" hidden="false" customHeight="true" outlineLevel="0" collapsed="false">
      <c r="A349" s="161"/>
      <c r="B349" s="162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</row>
    <row r="350" s="55" customFormat="true" ht="26.1" hidden="false" customHeight="true" outlineLevel="0" collapsed="false">
      <c r="A350" s="161"/>
      <c r="B350" s="161"/>
      <c r="C350" s="10"/>
      <c r="D350" s="10"/>
      <c r="E350" s="10"/>
      <c r="F350" s="10"/>
      <c r="G350" s="10"/>
      <c r="H350" s="10"/>
      <c r="I350" s="10"/>
      <c r="J350" s="10"/>
    </row>
    <row r="351" s="55" customFormat="true" ht="26.1" hidden="false" customHeight="true" outlineLevel="0" collapsed="false">
      <c r="A351" s="161"/>
      <c r="B351" s="161"/>
      <c r="C351" s="10"/>
      <c r="D351" s="10"/>
      <c r="E351" s="10"/>
      <c r="F351" s="10"/>
      <c r="G351" s="10"/>
      <c r="H351" s="10"/>
      <c r="I351" s="10"/>
      <c r="J351" s="10"/>
      <c r="K351" s="165" t="e">
        <f aca="false">#REF!</f>
        <v>#REF!</v>
      </c>
      <c r="Q351" s="10"/>
      <c r="R351" s="10"/>
    </row>
    <row r="352" s="55" customFormat="true" ht="26.1" hidden="false" customHeight="true" outlineLevel="0" collapsed="false">
      <c r="A352" s="161"/>
      <c r="B352" s="162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</row>
    <row r="353" s="55" customFormat="true" ht="26.1" hidden="false" customHeight="true" outlineLevel="0" collapsed="false">
      <c r="A353" s="161"/>
      <c r="B353" s="161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</row>
    <row r="354" s="55" customFormat="true" ht="26.1" hidden="false" customHeight="true" outlineLevel="0" collapsed="false">
      <c r="A354" s="161"/>
      <c r="B354" s="162"/>
      <c r="C354" s="10"/>
      <c r="D354" s="10"/>
      <c r="E354" s="10"/>
      <c r="F354" s="10"/>
      <c r="G354" s="10"/>
      <c r="H354" s="10"/>
      <c r="I354" s="10"/>
      <c r="J354" s="10"/>
    </row>
    <row r="355" s="10" customFormat="true" ht="26.1" hidden="false" customHeight="true" outlineLevel="0" collapsed="false">
      <c r="A355" s="161"/>
      <c r="B355" s="162"/>
      <c r="K355" s="55"/>
      <c r="L355" s="55"/>
      <c r="M355" s="55"/>
      <c r="N355" s="55"/>
      <c r="O355" s="55"/>
      <c r="P355" s="55"/>
    </row>
    <row r="356" s="55" customFormat="true" ht="26.1" hidden="false" customHeight="true" outlineLevel="0" collapsed="false">
      <c r="A356" s="161"/>
      <c r="B356" s="161"/>
      <c r="C356" s="10"/>
      <c r="D356" s="10"/>
      <c r="E356" s="10"/>
      <c r="F356" s="10"/>
      <c r="G356" s="10"/>
      <c r="H356" s="10"/>
      <c r="I356" s="10"/>
      <c r="J356" s="10"/>
    </row>
    <row r="357" s="55" customFormat="true" ht="26.1" hidden="false" customHeight="true" outlineLevel="0" collapsed="false">
      <c r="A357" s="161"/>
      <c r="B357" s="161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</row>
    <row r="358" s="55" customFormat="true" ht="26.1" hidden="false" customHeight="true" outlineLevel="0" collapsed="false">
      <c r="A358" s="161"/>
      <c r="B358" s="162"/>
      <c r="C358" s="10"/>
      <c r="D358" s="10"/>
      <c r="E358" s="10"/>
      <c r="F358" s="10"/>
      <c r="G358" s="10"/>
      <c r="H358" s="10"/>
      <c r="I358" s="10"/>
      <c r="J358" s="10"/>
      <c r="Q358" s="10"/>
      <c r="R358" s="10"/>
    </row>
    <row r="359" s="10" customFormat="true" ht="26.1" hidden="false" customHeight="true" outlineLevel="0" collapsed="false">
      <c r="A359" s="161"/>
      <c r="B359" s="162"/>
      <c r="Q359" s="55"/>
      <c r="R359" s="55"/>
    </row>
    <row r="360" s="55" customFormat="true" ht="26.1" hidden="false" customHeight="true" outlineLevel="0" collapsed="false">
      <c r="A360" s="161"/>
      <c r="B360" s="162"/>
      <c r="C360" s="10"/>
      <c r="D360" s="10"/>
      <c r="E360" s="10"/>
      <c r="F360" s="10"/>
      <c r="G360" s="10"/>
      <c r="H360" s="10"/>
      <c r="I360" s="10"/>
      <c r="J360" s="10"/>
    </row>
    <row r="361" s="55" customFormat="true" ht="26.1" hidden="false" customHeight="true" outlineLevel="0" collapsed="false">
      <c r="A361" s="161"/>
      <c r="B361" s="161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</row>
    <row r="362" s="55" customFormat="true" ht="26.1" hidden="false" customHeight="true" outlineLevel="0" collapsed="false">
      <c r="A362" s="161"/>
      <c r="B362" s="162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</row>
    <row r="363" s="58" customFormat="true" ht="26.1" hidden="false" customHeight="true" outlineLevel="0" collapsed="false">
      <c r="A363" s="161"/>
      <c r="B363" s="161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</row>
    <row r="364" s="55" customFormat="true" ht="26.1" hidden="false" customHeight="true" outlineLevel="0" collapsed="false">
      <c r="A364" s="161"/>
      <c r="B364" s="162"/>
      <c r="C364" s="10"/>
      <c r="D364" s="10"/>
      <c r="E364" s="10"/>
      <c r="F364" s="10"/>
      <c r="G364" s="10"/>
      <c r="H364" s="10"/>
      <c r="I364" s="10"/>
      <c r="J364" s="10"/>
      <c r="Q364" s="10"/>
      <c r="R364" s="10"/>
    </row>
    <row r="365" s="10" customFormat="true" ht="26.1" hidden="false" customHeight="true" outlineLevel="0" collapsed="false">
      <c r="A365" s="161"/>
      <c r="B365" s="161"/>
      <c r="Q365" s="55"/>
      <c r="R365" s="55"/>
    </row>
    <row r="366" s="10" customFormat="true" ht="26.1" hidden="false" customHeight="true" outlineLevel="0" collapsed="false">
      <c r="A366" s="161"/>
      <c r="B366" s="161"/>
      <c r="K366" s="55"/>
      <c r="L366" s="55"/>
      <c r="M366" s="55"/>
      <c r="N366" s="55"/>
      <c r="O366" s="55"/>
      <c r="P366" s="55"/>
      <c r="Q366" s="55"/>
      <c r="R366" s="55"/>
    </row>
    <row r="367" s="55" customFormat="true" ht="26.1" hidden="false" customHeight="true" outlineLevel="0" collapsed="false">
      <c r="A367" s="161"/>
      <c r="B367" s="161"/>
      <c r="C367" s="10"/>
      <c r="D367" s="10"/>
      <c r="E367" s="10"/>
      <c r="F367" s="10"/>
      <c r="G367" s="10"/>
      <c r="H367" s="10"/>
      <c r="I367" s="10"/>
      <c r="J367" s="10"/>
    </row>
    <row r="368" s="10" customFormat="true" ht="45.75" hidden="false" customHeight="true" outlineLevel="0" collapsed="false">
      <c r="A368" s="161"/>
      <c r="B368" s="162"/>
      <c r="Q368" s="55"/>
      <c r="R368" s="55"/>
    </row>
    <row r="369" s="55" customFormat="true" ht="26.1" hidden="false" customHeight="true" outlineLevel="0" collapsed="false">
      <c r="A369" s="161"/>
      <c r="B369" s="161"/>
      <c r="C369" s="10"/>
      <c r="D369" s="10"/>
      <c r="E369" s="10"/>
      <c r="F369" s="10"/>
      <c r="G369" s="10"/>
      <c r="H369" s="10"/>
      <c r="I369" s="10"/>
      <c r="J369" s="10"/>
    </row>
    <row r="370" s="10" customFormat="true" ht="26.1" hidden="false" customHeight="true" outlineLevel="0" collapsed="false">
      <c r="A370" s="161"/>
      <c r="B370" s="162"/>
      <c r="K370" s="55"/>
      <c r="L370" s="55"/>
      <c r="M370" s="55"/>
      <c r="N370" s="55"/>
      <c r="O370" s="55"/>
      <c r="P370" s="55"/>
      <c r="Q370" s="55"/>
      <c r="R370" s="55"/>
    </row>
    <row r="371" s="55" customFormat="true" ht="26.1" hidden="false" customHeight="true" outlineLevel="0" collapsed="false">
      <c r="A371" s="161"/>
      <c r="B371" s="162"/>
      <c r="C371" s="10"/>
      <c r="D371" s="10"/>
      <c r="E371" s="10"/>
      <c r="F371" s="10"/>
      <c r="G371" s="10"/>
      <c r="H371" s="10"/>
      <c r="I371" s="10"/>
      <c r="J371" s="10"/>
    </row>
    <row r="372" s="10" customFormat="true" ht="31.5" hidden="false" customHeight="true" outlineLevel="0" collapsed="false">
      <c r="A372" s="161"/>
      <c r="B372" s="161"/>
      <c r="Q372" s="55"/>
      <c r="R372" s="55"/>
    </row>
    <row r="373" s="55" customFormat="true" ht="39.75" hidden="false" customHeight="true" outlineLevel="0" collapsed="false">
      <c r="A373" s="161"/>
      <c r="B373" s="162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</row>
    <row r="374" s="55" customFormat="true" ht="34.5" hidden="false" customHeight="true" outlineLevel="0" collapsed="false">
      <c r="A374" s="161"/>
      <c r="B374" s="162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</row>
    <row r="375" s="55" customFormat="true" ht="26.1" hidden="false" customHeight="true" outlineLevel="0" collapsed="false">
      <c r="A375" s="161"/>
      <c r="B375" s="162"/>
      <c r="C375" s="10"/>
      <c r="D375" s="10"/>
      <c r="E375" s="10"/>
      <c r="F375" s="10"/>
      <c r="G375" s="10"/>
      <c r="H375" s="10"/>
      <c r="I375" s="10"/>
      <c r="J375" s="10"/>
      <c r="Q375" s="10"/>
      <c r="R375" s="10"/>
    </row>
    <row r="376" s="10" customFormat="true" ht="26.1" hidden="false" customHeight="true" outlineLevel="0" collapsed="false">
      <c r="A376" s="161"/>
      <c r="B376" s="161"/>
      <c r="K376" s="55"/>
      <c r="L376" s="55"/>
      <c r="M376" s="55"/>
      <c r="N376" s="55"/>
      <c r="O376" s="55"/>
      <c r="P376" s="55"/>
      <c r="Q376" s="55"/>
      <c r="R376" s="55"/>
    </row>
    <row r="377" s="55" customFormat="true" ht="26.1" hidden="false" customHeight="true" outlineLevel="0" collapsed="false">
      <c r="A377" s="161"/>
      <c r="B377" s="161"/>
      <c r="C377" s="10"/>
      <c r="D377" s="10"/>
      <c r="E377" s="10"/>
      <c r="F377" s="10"/>
      <c r="G377" s="10"/>
      <c r="H377" s="10"/>
      <c r="I377" s="10"/>
      <c r="J377" s="10"/>
    </row>
    <row r="378" s="55" customFormat="true" ht="26.1" hidden="false" customHeight="true" outlineLevel="0" collapsed="false">
      <c r="A378" s="161"/>
      <c r="B378" s="161"/>
      <c r="C378" s="10"/>
      <c r="D378" s="10"/>
      <c r="E378" s="10"/>
      <c r="F378" s="10"/>
      <c r="G378" s="10"/>
      <c r="H378" s="10"/>
      <c r="I378" s="10"/>
      <c r="J378" s="10"/>
      <c r="Q378" s="10"/>
      <c r="R378" s="10"/>
    </row>
    <row r="379" s="10" customFormat="true" ht="26.1" hidden="false" customHeight="true" outlineLevel="0" collapsed="false">
      <c r="A379" s="161"/>
      <c r="B379" s="162"/>
      <c r="K379" s="55"/>
      <c r="L379" s="55"/>
      <c r="M379" s="55"/>
      <c r="N379" s="55"/>
      <c r="O379" s="55"/>
      <c r="P379" s="55"/>
      <c r="Q379" s="55"/>
      <c r="R379" s="55"/>
    </row>
    <row r="380" s="55" customFormat="true" ht="26.1" hidden="false" customHeight="true" outlineLevel="0" collapsed="false">
      <c r="A380" s="161"/>
      <c r="B380" s="162"/>
      <c r="C380" s="10"/>
      <c r="D380" s="10"/>
      <c r="E380" s="10"/>
      <c r="F380" s="10"/>
      <c r="G380" s="10"/>
      <c r="H380" s="10"/>
      <c r="I380" s="10"/>
      <c r="J380" s="10"/>
      <c r="Q380" s="10"/>
      <c r="R380" s="10"/>
    </row>
    <row r="381" s="55" customFormat="true" ht="26.1" hidden="false" customHeight="true" outlineLevel="0" collapsed="false">
      <c r="A381" s="152"/>
      <c r="B381" s="153"/>
      <c r="C381" s="10"/>
      <c r="D381" s="10"/>
      <c r="E381" s="10"/>
      <c r="F381" s="10"/>
      <c r="G381" s="10"/>
      <c r="H381" s="10"/>
      <c r="I381" s="10"/>
      <c r="J381" s="10"/>
      <c r="Q381" s="10"/>
      <c r="R381" s="10"/>
    </row>
    <row r="382" s="10" customFormat="true" ht="26.1" hidden="false" customHeight="true" outlineLevel="0" collapsed="false">
      <c r="A382" s="152"/>
      <c r="B382" s="153"/>
      <c r="K382" s="55"/>
      <c r="L382" s="55"/>
      <c r="M382" s="55"/>
      <c r="N382" s="55"/>
      <c r="O382" s="55"/>
      <c r="P382" s="55"/>
    </row>
    <row r="383" s="10" customFormat="true" ht="26.1" hidden="false" customHeight="true" outlineLevel="0" collapsed="false">
      <c r="A383" s="152"/>
      <c r="B383" s="153"/>
      <c r="Q383" s="55"/>
      <c r="R383" s="55"/>
    </row>
    <row r="384" s="10" customFormat="true" ht="26.1" hidden="false" customHeight="true" outlineLevel="0" collapsed="false">
      <c r="A384" s="152"/>
      <c r="B384" s="153"/>
      <c r="Q384" s="55"/>
      <c r="R384" s="55"/>
    </row>
    <row r="385" s="55" customFormat="true" ht="26.1" hidden="false" customHeight="true" outlineLevel="0" collapsed="false">
      <c r="A385" s="187"/>
      <c r="B385" s="188"/>
      <c r="C385" s="10"/>
      <c r="D385" s="10"/>
      <c r="E385" s="10"/>
      <c r="F385" s="10"/>
      <c r="G385" s="10"/>
      <c r="H385" s="10"/>
      <c r="I385" s="189"/>
      <c r="J385" s="189"/>
      <c r="K385" s="10"/>
      <c r="L385" s="10"/>
      <c r="M385" s="10"/>
      <c r="N385" s="10"/>
      <c r="O385" s="10"/>
      <c r="P385" s="10"/>
      <c r="Q385" s="10"/>
      <c r="R385" s="10"/>
    </row>
    <row r="386" s="160" customFormat="true" ht="26.1" hidden="false" customHeight="true" outlineLevel="0" collapsed="false">
      <c r="A386" s="187"/>
      <c r="B386" s="188"/>
      <c r="C386" s="10"/>
      <c r="D386" s="10"/>
      <c r="E386" s="10"/>
      <c r="F386" s="10"/>
      <c r="G386" s="10"/>
      <c r="H386" s="10"/>
      <c r="I386" s="10"/>
      <c r="J386" s="10"/>
      <c r="K386" s="55"/>
      <c r="L386" s="55"/>
      <c r="M386" s="55"/>
      <c r="N386" s="55"/>
      <c r="O386" s="55"/>
      <c r="P386" s="55"/>
      <c r="Q386" s="55"/>
      <c r="R386" s="55"/>
    </row>
    <row r="387" s="55" customFormat="true" ht="26.1" hidden="false" customHeight="true" outlineLevel="0" collapsed="false">
      <c r="A387" s="161"/>
      <c r="B387" s="161"/>
      <c r="C387" s="10"/>
      <c r="D387" s="10"/>
      <c r="E387" s="10"/>
      <c r="F387" s="10"/>
      <c r="G387" s="10"/>
      <c r="H387" s="10"/>
      <c r="I387" s="10"/>
      <c r="J387" s="10"/>
    </row>
    <row r="388" s="55" customFormat="true" ht="26.1" hidden="false" customHeight="true" outlineLevel="0" collapsed="false">
      <c r="A388" s="152"/>
      <c r="B388" s="152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58"/>
      <c r="R388" s="58"/>
    </row>
    <row r="389" s="10" customFormat="true" ht="26.1" hidden="false" customHeight="true" outlineLevel="0" collapsed="false">
      <c r="A389" s="152"/>
      <c r="B389" s="152"/>
      <c r="C389" s="189"/>
      <c r="D389" s="189"/>
      <c r="E389" s="189"/>
      <c r="F389" s="189"/>
      <c r="G389" s="189"/>
      <c r="H389" s="189"/>
      <c r="K389" s="55"/>
      <c r="L389" s="55"/>
      <c r="M389" s="55"/>
      <c r="N389" s="55"/>
      <c r="O389" s="55"/>
      <c r="P389" s="55"/>
      <c r="Q389" s="55"/>
      <c r="R389" s="55"/>
    </row>
    <row r="390" s="55" customFormat="true" ht="26.1" hidden="false" customHeight="true" outlineLevel="0" collapsed="false">
      <c r="A390" s="152"/>
      <c r="B390" s="153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</row>
    <row r="391" s="55" customFormat="true" ht="26.1" hidden="false" customHeight="true" outlineLevel="0" collapsed="false">
      <c r="A391" s="152"/>
      <c r="B391" s="153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</row>
    <row r="392" s="10" customFormat="true" ht="26.1" hidden="false" customHeight="true" outlineLevel="0" collapsed="false">
      <c r="A392" s="152"/>
      <c r="B392" s="152"/>
    </row>
    <row r="393" s="55" customFormat="true" ht="44.25" hidden="false" customHeight="true" outlineLevel="0" collapsed="false">
      <c r="A393" s="152"/>
      <c r="B393" s="153"/>
      <c r="C393" s="10"/>
      <c r="D393" s="10"/>
      <c r="E393" s="10"/>
      <c r="F393" s="10"/>
      <c r="G393" s="10"/>
      <c r="H393" s="10"/>
      <c r="I393" s="10"/>
      <c r="J393" s="10"/>
    </row>
    <row r="394" s="10" customFormat="true" ht="44.25" hidden="false" customHeight="true" outlineLevel="0" collapsed="false">
      <c r="A394" s="152"/>
      <c r="B394" s="152"/>
      <c r="K394" s="55"/>
      <c r="L394" s="55"/>
      <c r="M394" s="55"/>
      <c r="N394" s="55"/>
      <c r="O394" s="55"/>
      <c r="P394" s="55"/>
      <c r="Q394" s="55"/>
      <c r="R394" s="55"/>
    </row>
    <row r="395" s="10" customFormat="true" ht="26.1" hidden="false" customHeight="true" outlineLevel="0" collapsed="false">
      <c r="A395" s="152"/>
      <c r="B395" s="152"/>
    </row>
    <row r="396" s="55" customFormat="true" ht="29.25" hidden="false" customHeight="true" outlineLevel="0" collapsed="false">
      <c r="A396" s="152"/>
      <c r="B396" s="152"/>
      <c r="C396" s="10"/>
      <c r="D396" s="10"/>
      <c r="E396" s="10"/>
      <c r="F396" s="10"/>
      <c r="G396" s="10"/>
      <c r="H396" s="10"/>
      <c r="I396" s="10"/>
      <c r="J396" s="10"/>
      <c r="Q396" s="10"/>
      <c r="R396" s="10"/>
    </row>
    <row r="397" s="55" customFormat="true" ht="26.1" hidden="false" customHeight="true" outlineLevel="0" collapsed="false">
      <c r="A397" s="152"/>
      <c r="B397" s="153"/>
      <c r="C397" s="10"/>
      <c r="D397" s="10"/>
      <c r="E397" s="10"/>
      <c r="F397" s="10"/>
      <c r="G397" s="10"/>
      <c r="H397" s="10"/>
      <c r="I397" s="10"/>
      <c r="J397" s="10"/>
      <c r="Q397" s="10"/>
      <c r="R397" s="10"/>
    </row>
    <row r="398" s="55" customFormat="true" ht="33.75" hidden="false" customHeight="true" outlineLevel="0" collapsed="false">
      <c r="A398" s="152"/>
      <c r="B398" s="153"/>
      <c r="C398" s="10"/>
      <c r="D398" s="10"/>
      <c r="E398" s="10"/>
      <c r="F398" s="10"/>
      <c r="G398" s="10"/>
      <c r="H398" s="10"/>
      <c r="I398" s="10"/>
      <c r="J398" s="10"/>
      <c r="K398" s="58"/>
      <c r="L398" s="58"/>
      <c r="M398" s="58"/>
      <c r="N398" s="58"/>
      <c r="O398" s="58"/>
      <c r="P398" s="58"/>
      <c r="Q398" s="160"/>
      <c r="R398" s="160"/>
    </row>
    <row r="399" s="55" customFormat="true" ht="26.1" hidden="false" customHeight="true" outlineLevel="0" collapsed="false">
      <c r="A399" s="152"/>
      <c r="B399" s="152"/>
      <c r="C399" s="10"/>
      <c r="D399" s="10"/>
      <c r="E399" s="10"/>
      <c r="F399" s="10"/>
      <c r="G399" s="10"/>
      <c r="H399" s="10"/>
      <c r="I399" s="10"/>
      <c r="J399" s="10"/>
      <c r="Q399" s="160"/>
      <c r="R399" s="160"/>
    </row>
    <row r="400" s="10" customFormat="true" ht="26.1" hidden="false" customHeight="true" outlineLevel="0" collapsed="false">
      <c r="A400" s="190"/>
      <c r="B400" s="191"/>
    </row>
    <row r="401" s="55" customFormat="true" ht="26.1" hidden="false" customHeight="true" outlineLevel="0" collapsed="false">
      <c r="A401" s="158"/>
      <c r="B401" s="159"/>
      <c r="C401" s="10"/>
      <c r="D401" s="10"/>
      <c r="E401" s="10"/>
      <c r="F401" s="10"/>
      <c r="G401" s="10"/>
      <c r="H401" s="10"/>
      <c r="I401" s="10"/>
      <c r="J401" s="10"/>
    </row>
    <row r="402" s="160" customFormat="true" ht="26.1" hidden="false" customHeight="true" outlineLevel="0" collapsed="false">
      <c r="A402" s="185"/>
      <c r="B402" s="186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55"/>
      <c r="R402" s="55"/>
    </row>
    <row r="403" s="55" customFormat="true" ht="41.25" hidden="false" customHeight="true" outlineLevel="0" collapsed="false">
      <c r="A403" s="158"/>
      <c r="B403" s="159"/>
      <c r="C403" s="10"/>
      <c r="D403" s="10"/>
      <c r="E403" s="10"/>
      <c r="F403" s="10"/>
      <c r="G403" s="10"/>
      <c r="H403" s="10"/>
      <c r="I403" s="10"/>
      <c r="J403" s="10"/>
    </row>
    <row r="404" s="10" customFormat="true" ht="36.75" hidden="false" customHeight="true" outlineLevel="0" collapsed="false">
      <c r="A404" s="158"/>
      <c r="B404" s="158"/>
      <c r="K404" s="55"/>
      <c r="L404" s="55"/>
      <c r="M404" s="55"/>
      <c r="N404" s="55"/>
      <c r="O404" s="55"/>
      <c r="P404" s="55"/>
      <c r="Q404" s="55"/>
      <c r="R404" s="55"/>
    </row>
    <row r="405" s="55" customFormat="true" ht="44.25" hidden="false" customHeight="true" outlineLevel="0" collapsed="false">
      <c r="A405" s="192"/>
      <c r="B405" s="193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</row>
    <row r="406" s="10" customFormat="true" ht="26.1" hidden="false" customHeight="true" outlineLevel="0" collapsed="false">
      <c r="A406" s="161"/>
      <c r="B406" s="161"/>
      <c r="Q406" s="55"/>
      <c r="R406" s="55"/>
    </row>
    <row r="407" s="10" customFormat="true" ht="26.1" hidden="false" customHeight="true" outlineLevel="0" collapsed="false">
      <c r="A407" s="185"/>
      <c r="B407" s="186"/>
      <c r="Q407" s="55"/>
      <c r="R407" s="55"/>
    </row>
    <row r="408" s="10" customFormat="true" ht="26.1" hidden="false" customHeight="true" outlineLevel="0" collapsed="false">
      <c r="A408" s="185"/>
      <c r="B408" s="186"/>
      <c r="K408" s="160"/>
      <c r="L408" s="160"/>
      <c r="M408" s="160"/>
      <c r="N408" s="160"/>
      <c r="O408" s="160"/>
      <c r="P408" s="160"/>
    </row>
    <row r="409" s="10" customFormat="true" ht="26.1" hidden="false" customHeight="true" outlineLevel="0" collapsed="false">
      <c r="A409" s="185"/>
      <c r="B409" s="185"/>
      <c r="K409" s="160"/>
      <c r="L409" s="160"/>
      <c r="M409" s="160"/>
      <c r="N409" s="160"/>
      <c r="O409" s="160"/>
      <c r="P409" s="160"/>
      <c r="Q409" s="55"/>
      <c r="R409" s="55"/>
    </row>
    <row r="410" s="10" customFormat="true" ht="26.1" hidden="false" customHeight="true" outlineLevel="0" collapsed="false">
      <c r="A410" s="161"/>
      <c r="B410" s="161"/>
      <c r="Q410" s="55"/>
      <c r="R410" s="55"/>
    </row>
    <row r="411" s="10" customFormat="true" ht="26.1" hidden="false" customHeight="true" outlineLevel="0" collapsed="false">
      <c r="A411" s="161"/>
      <c r="B411" s="161"/>
      <c r="K411" s="55"/>
      <c r="L411" s="55"/>
      <c r="M411" s="55"/>
      <c r="N411" s="55"/>
      <c r="O411" s="55"/>
      <c r="P411" s="55"/>
      <c r="Q411" s="55"/>
      <c r="R411" s="55"/>
    </row>
    <row r="412" s="55" customFormat="true" ht="26.1" hidden="false" customHeight="true" outlineLevel="0" collapsed="false">
      <c r="A412" s="185"/>
      <c r="B412" s="185"/>
      <c r="C412" s="10"/>
      <c r="D412" s="10"/>
      <c r="E412" s="10"/>
      <c r="F412" s="10"/>
      <c r="G412" s="10"/>
      <c r="H412" s="10"/>
      <c r="I412" s="10"/>
      <c r="J412" s="10"/>
      <c r="Q412" s="10"/>
      <c r="R412" s="10"/>
    </row>
    <row r="413" s="55" customFormat="true" ht="26.1" hidden="false" customHeight="true" outlineLevel="0" collapsed="false">
      <c r="A413" s="185"/>
      <c r="B413" s="185"/>
      <c r="C413" s="10"/>
      <c r="D413" s="10"/>
      <c r="E413" s="10"/>
      <c r="F413" s="10"/>
      <c r="G413" s="10"/>
      <c r="H413" s="10"/>
      <c r="I413" s="10"/>
      <c r="J413" s="10"/>
    </row>
    <row r="414" s="10" customFormat="true" ht="26.1" hidden="false" customHeight="true" outlineLevel="0" collapsed="false">
      <c r="A414" s="161"/>
      <c r="B414" s="161"/>
      <c r="K414" s="55"/>
      <c r="L414" s="55"/>
      <c r="M414" s="55"/>
      <c r="N414" s="55"/>
      <c r="O414" s="55"/>
      <c r="P414" s="55"/>
      <c r="Q414" s="55"/>
      <c r="R414" s="55"/>
    </row>
    <row r="415" s="10" customFormat="true" ht="26.1" hidden="false" customHeight="true" outlineLevel="0" collapsed="false">
      <c r="A415" s="161"/>
      <c r="B415" s="162"/>
      <c r="K415" s="55"/>
      <c r="L415" s="55"/>
      <c r="M415" s="55"/>
      <c r="N415" s="55"/>
      <c r="O415" s="55"/>
      <c r="P415" s="55"/>
      <c r="Q415" s="55"/>
      <c r="R415" s="55"/>
    </row>
    <row r="416" s="10" customFormat="true" ht="26.1" hidden="false" customHeight="true" outlineLevel="0" collapsed="false">
      <c r="A416" s="161"/>
      <c r="B416" s="162"/>
      <c r="K416" s="55"/>
      <c r="L416" s="55"/>
      <c r="M416" s="55"/>
      <c r="N416" s="55"/>
      <c r="O416" s="55"/>
      <c r="P416" s="55"/>
      <c r="Q416" s="58"/>
      <c r="R416" s="58"/>
    </row>
    <row r="417" s="10" customFormat="true" ht="26.1" hidden="false" customHeight="true" outlineLevel="0" collapsed="false">
      <c r="A417" s="161"/>
      <c r="B417" s="162"/>
      <c r="K417" s="55"/>
      <c r="L417" s="55"/>
      <c r="M417" s="55"/>
      <c r="N417" s="55"/>
      <c r="O417" s="55"/>
      <c r="P417" s="55"/>
      <c r="Q417" s="55"/>
      <c r="R417" s="55"/>
    </row>
    <row r="418" s="55" customFormat="true" ht="26.1" hidden="false" customHeight="true" outlineLevel="0" collapsed="false">
      <c r="A418" s="161"/>
      <c r="B418" s="162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</row>
    <row r="419" s="55" customFormat="true" ht="26.1" hidden="false" customHeight="true" outlineLevel="0" collapsed="false">
      <c r="A419" s="161"/>
      <c r="B419" s="162"/>
      <c r="C419" s="10"/>
      <c r="D419" s="10"/>
      <c r="E419" s="10"/>
      <c r="F419" s="10"/>
      <c r="G419" s="10"/>
      <c r="H419" s="10"/>
      <c r="I419" s="10"/>
      <c r="J419" s="10"/>
      <c r="Q419" s="10"/>
      <c r="R419" s="10"/>
    </row>
    <row r="420" s="10" customFormat="true" ht="26.1" hidden="false" customHeight="true" outlineLevel="0" collapsed="false">
      <c r="A420" s="161"/>
      <c r="B420" s="162"/>
      <c r="K420" s="55"/>
      <c r="L420" s="55"/>
      <c r="M420" s="55"/>
      <c r="N420" s="55"/>
      <c r="O420" s="55"/>
      <c r="P420" s="55"/>
      <c r="Q420" s="55"/>
      <c r="R420" s="55"/>
    </row>
    <row r="421" s="10" customFormat="true" ht="26.1" hidden="false" customHeight="true" outlineLevel="0" collapsed="false">
      <c r="A421" s="161"/>
      <c r="B421" s="162"/>
      <c r="K421" s="55"/>
      <c r="L421" s="55"/>
      <c r="M421" s="55"/>
      <c r="N421" s="55"/>
      <c r="O421" s="55"/>
      <c r="P421" s="55"/>
    </row>
    <row r="422" s="10" customFormat="true" ht="26.1" hidden="false" customHeight="true" outlineLevel="0" collapsed="false">
      <c r="A422" s="161"/>
      <c r="B422" s="161"/>
      <c r="Q422" s="55"/>
      <c r="R422" s="55"/>
    </row>
    <row r="423" s="55" customFormat="true" ht="26.1" hidden="false" customHeight="true" outlineLevel="0" collapsed="false">
      <c r="A423" s="161"/>
      <c r="B423" s="162"/>
      <c r="C423" s="10"/>
      <c r="D423" s="10"/>
      <c r="E423" s="10"/>
      <c r="F423" s="10"/>
      <c r="G423" s="10"/>
      <c r="H423" s="10"/>
      <c r="I423" s="10"/>
      <c r="J423" s="10"/>
      <c r="Q423" s="10"/>
      <c r="R423" s="10"/>
    </row>
    <row r="424" s="10" customFormat="true" ht="26.1" hidden="false" customHeight="true" outlineLevel="0" collapsed="false">
      <c r="A424" s="161"/>
      <c r="B424" s="162"/>
      <c r="K424" s="55"/>
      <c r="L424" s="55"/>
      <c r="M424" s="55"/>
      <c r="N424" s="55"/>
      <c r="O424" s="55"/>
      <c r="P424" s="55"/>
      <c r="Q424" s="55"/>
      <c r="R424" s="55"/>
    </row>
    <row r="425" s="10" customFormat="true" ht="26.1" hidden="false" customHeight="true" outlineLevel="0" collapsed="false">
      <c r="A425" s="161"/>
      <c r="B425" s="162"/>
      <c r="K425" s="55"/>
      <c r="L425" s="55"/>
      <c r="M425" s="55"/>
      <c r="N425" s="55"/>
      <c r="O425" s="55"/>
      <c r="P425" s="55"/>
    </row>
    <row r="426" s="55" customFormat="true" ht="26.1" hidden="false" customHeight="true" outlineLevel="0" collapsed="false">
      <c r="A426" s="161"/>
      <c r="B426" s="161"/>
      <c r="C426" s="10"/>
      <c r="D426" s="10"/>
      <c r="E426" s="10"/>
      <c r="F426" s="10"/>
      <c r="G426" s="10"/>
      <c r="H426" s="10"/>
      <c r="I426" s="10"/>
      <c r="J426" s="10"/>
      <c r="K426" s="58"/>
      <c r="L426" s="58"/>
      <c r="M426" s="58"/>
      <c r="N426" s="58"/>
      <c r="O426" s="58"/>
      <c r="P426" s="58"/>
    </row>
    <row r="427" s="55" customFormat="true" ht="26.1" hidden="false" customHeight="true" outlineLevel="0" collapsed="false">
      <c r="A427" s="161"/>
      <c r="B427" s="162"/>
      <c r="C427" s="10"/>
      <c r="D427" s="10"/>
      <c r="E427" s="10"/>
      <c r="F427" s="10"/>
      <c r="G427" s="10"/>
      <c r="H427" s="10"/>
      <c r="I427" s="10"/>
      <c r="J427" s="10"/>
    </row>
    <row r="428" s="10" customFormat="true" ht="26.1" hidden="false" customHeight="true" outlineLevel="0" collapsed="false">
      <c r="A428" s="161"/>
      <c r="B428" s="162"/>
      <c r="Q428" s="55"/>
      <c r="R428" s="55"/>
    </row>
    <row r="429" s="55" customFormat="true" ht="26.1" hidden="false" customHeight="true" outlineLevel="0" collapsed="false">
      <c r="A429" s="161"/>
      <c r="B429" s="162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</row>
    <row r="430" s="55" customFormat="true" ht="26.1" hidden="false" customHeight="true" outlineLevel="0" collapsed="false">
      <c r="A430" s="161"/>
      <c r="B430" s="162"/>
      <c r="C430" s="10"/>
      <c r="D430" s="10"/>
      <c r="E430" s="10"/>
      <c r="F430" s="10"/>
      <c r="G430" s="10"/>
      <c r="H430" s="10"/>
      <c r="I430" s="10"/>
      <c r="J430" s="10"/>
    </row>
    <row r="431" s="10" customFormat="true" ht="26.1" hidden="false" customHeight="true" outlineLevel="0" collapsed="false">
      <c r="A431" s="161"/>
      <c r="B431" s="162"/>
      <c r="Q431" s="55"/>
      <c r="R431" s="55"/>
    </row>
    <row r="432" s="55" customFormat="true" ht="26.1" hidden="false" customHeight="true" outlineLevel="0" collapsed="false">
      <c r="A432" s="161"/>
      <c r="B432" s="161"/>
      <c r="C432" s="10"/>
      <c r="D432" s="10"/>
      <c r="E432" s="10"/>
      <c r="F432" s="10"/>
      <c r="G432" s="10"/>
      <c r="H432" s="10"/>
      <c r="I432" s="10"/>
      <c r="J432" s="10"/>
      <c r="Q432" s="10"/>
      <c r="R432" s="10"/>
    </row>
    <row r="433" s="55" customFormat="true" ht="26.1" hidden="false" customHeight="true" outlineLevel="0" collapsed="false">
      <c r="A433" s="161"/>
      <c r="B433" s="161"/>
      <c r="C433" s="10"/>
      <c r="D433" s="10"/>
      <c r="E433" s="10"/>
      <c r="F433" s="10"/>
      <c r="G433" s="10"/>
      <c r="H433" s="10"/>
      <c r="I433" s="10"/>
      <c r="J433" s="10"/>
      <c r="K433" s="8" t="e">
        <f aca="false">#REF!</f>
        <v>#REF!</v>
      </c>
      <c r="L433" s="10"/>
      <c r="M433" s="10"/>
      <c r="N433" s="10"/>
      <c r="O433" s="10"/>
      <c r="P433" s="10"/>
    </row>
    <row r="434" s="10" customFormat="true" ht="26.1" hidden="false" customHeight="true" outlineLevel="0" collapsed="false">
      <c r="A434" s="161"/>
      <c r="B434" s="162"/>
      <c r="K434" s="55"/>
      <c r="L434" s="55"/>
      <c r="M434" s="55"/>
      <c r="N434" s="55"/>
      <c r="O434" s="55"/>
      <c r="P434" s="55"/>
      <c r="Q434" s="55"/>
      <c r="R434" s="55"/>
    </row>
    <row r="435" s="10" customFormat="true" ht="30.75" hidden="false" customHeight="true" outlineLevel="0" collapsed="false">
      <c r="A435" s="161"/>
      <c r="B435" s="161"/>
    </row>
    <row r="436" s="10" customFormat="true" ht="26.1" hidden="false" customHeight="true" outlineLevel="0" collapsed="false">
      <c r="A436" s="161"/>
      <c r="B436" s="162"/>
      <c r="K436" s="55"/>
      <c r="L436" s="55"/>
      <c r="M436" s="55"/>
      <c r="N436" s="55"/>
      <c r="O436" s="55"/>
      <c r="P436" s="55"/>
    </row>
    <row r="437" s="55" customFormat="true" ht="26.1" hidden="false" customHeight="true" outlineLevel="0" collapsed="false">
      <c r="A437" s="161"/>
      <c r="B437" s="161"/>
      <c r="C437" s="10"/>
      <c r="D437" s="10"/>
      <c r="E437" s="10"/>
      <c r="F437" s="10"/>
      <c r="G437" s="10"/>
      <c r="H437" s="10"/>
      <c r="I437" s="10"/>
      <c r="J437" s="10"/>
      <c r="Q437" s="10"/>
      <c r="R437" s="10"/>
    </row>
    <row r="438" s="10" customFormat="true" ht="26.1" hidden="false" customHeight="true" outlineLevel="0" collapsed="false">
      <c r="A438" s="161"/>
      <c r="B438" s="162"/>
      <c r="K438" s="55"/>
      <c r="L438" s="55"/>
      <c r="M438" s="55"/>
      <c r="N438" s="55"/>
      <c r="O438" s="55"/>
      <c r="P438" s="55"/>
      <c r="Q438" s="55"/>
      <c r="R438" s="55"/>
    </row>
    <row r="439" s="55" customFormat="true" ht="26.1" hidden="false" customHeight="true" outlineLevel="0" collapsed="false">
      <c r="A439" s="161"/>
      <c r="B439" s="161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60"/>
      <c r="R439" s="160"/>
    </row>
    <row r="440" s="55" customFormat="true" ht="26.1" hidden="false" customHeight="true" outlineLevel="0" collapsed="false">
      <c r="A440" s="161"/>
      <c r="B440" s="162"/>
      <c r="C440" s="10"/>
      <c r="D440" s="10"/>
      <c r="E440" s="10"/>
      <c r="F440" s="10"/>
      <c r="G440" s="10"/>
      <c r="H440" s="10"/>
      <c r="I440" s="10"/>
      <c r="J440" s="10"/>
    </row>
    <row r="441" s="55" customFormat="true" ht="26.1" hidden="false" customHeight="true" outlineLevel="0" collapsed="false">
      <c r="A441" s="161"/>
      <c r="B441" s="162"/>
      <c r="C441" s="10"/>
      <c r="D441" s="10"/>
      <c r="E441" s="10"/>
      <c r="F441" s="10"/>
      <c r="G441" s="10"/>
      <c r="H441" s="10"/>
      <c r="I441" s="10"/>
      <c r="J441" s="10"/>
    </row>
    <row r="442" s="10" customFormat="true" ht="26.1" hidden="false" customHeight="true" outlineLevel="0" collapsed="false">
      <c r="A442" s="161"/>
      <c r="B442" s="162"/>
    </row>
    <row r="443" s="55" customFormat="true" ht="26.1" hidden="false" customHeight="true" outlineLevel="0" collapsed="false">
      <c r="A443" s="161"/>
      <c r="B443" s="161"/>
      <c r="C443" s="10"/>
      <c r="D443" s="10"/>
      <c r="E443" s="10"/>
      <c r="F443" s="10"/>
      <c r="G443" s="10"/>
      <c r="H443" s="10"/>
      <c r="I443" s="10"/>
      <c r="J443" s="10"/>
    </row>
    <row r="444" s="10" customFormat="true" ht="26.1" hidden="false" customHeight="true" outlineLevel="0" collapsed="false">
      <c r="A444" s="161"/>
      <c r="B444" s="162"/>
      <c r="K444" s="55"/>
      <c r="L444" s="55"/>
      <c r="M444" s="55"/>
      <c r="N444" s="55"/>
      <c r="O444" s="55"/>
      <c r="P444" s="55"/>
      <c r="Q444" s="55"/>
      <c r="R444" s="55"/>
    </row>
    <row r="445" s="55" customFormat="true" ht="33.75" hidden="false" customHeight="true" outlineLevel="0" collapsed="false">
      <c r="A445" s="194"/>
      <c r="B445" s="162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</row>
    <row r="446" s="55" customFormat="true" ht="26.1" hidden="false" customHeight="true" outlineLevel="0" collapsed="false">
      <c r="A446" s="161"/>
      <c r="B446" s="161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</row>
    <row r="447" s="10" customFormat="true" ht="26.1" hidden="false" customHeight="true" outlineLevel="0" collapsed="false">
      <c r="A447" s="161"/>
      <c r="B447" s="162"/>
    </row>
    <row r="448" s="10" customFormat="true" ht="26.1" hidden="false" customHeight="true" outlineLevel="0" collapsed="false">
      <c r="A448" s="161"/>
      <c r="B448" s="162"/>
      <c r="K448" s="55"/>
      <c r="L448" s="55"/>
      <c r="M448" s="55"/>
      <c r="N448" s="55"/>
      <c r="O448" s="55"/>
      <c r="P448" s="55"/>
    </row>
    <row r="449" s="10" customFormat="true" ht="26.1" hidden="false" customHeight="true" outlineLevel="0" collapsed="false">
      <c r="A449" s="161"/>
      <c r="B449" s="161"/>
      <c r="K449" s="160"/>
      <c r="L449" s="160"/>
      <c r="M449" s="160"/>
      <c r="N449" s="160"/>
      <c r="O449" s="160"/>
      <c r="P449" s="160"/>
      <c r="Q449" s="55"/>
      <c r="R449" s="55"/>
    </row>
    <row r="450" s="55" customFormat="true" ht="26.1" hidden="false" customHeight="true" outlineLevel="0" collapsed="false">
      <c r="A450" s="161"/>
      <c r="B450" s="161"/>
      <c r="C450" s="10"/>
      <c r="D450" s="10"/>
      <c r="E450" s="10"/>
      <c r="F450" s="10"/>
      <c r="G450" s="10"/>
      <c r="H450" s="10"/>
      <c r="I450" s="10"/>
      <c r="J450" s="10"/>
    </row>
    <row r="451" s="10" customFormat="true" ht="26.1" hidden="false" customHeight="true" outlineLevel="0" collapsed="false">
      <c r="A451" s="161"/>
      <c r="B451" s="161"/>
      <c r="K451" s="55"/>
      <c r="L451" s="55"/>
      <c r="M451" s="55"/>
      <c r="N451" s="55"/>
      <c r="O451" s="55"/>
      <c r="P451" s="55"/>
      <c r="Q451" s="55"/>
      <c r="R451" s="55"/>
    </row>
    <row r="452" s="55" customFormat="true" ht="26.1" hidden="false" customHeight="true" outlineLevel="0" collapsed="false">
      <c r="A452" s="161"/>
      <c r="B452" s="162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</row>
    <row r="453" s="55" customFormat="true" ht="26.1" hidden="false" customHeight="true" outlineLevel="0" collapsed="false">
      <c r="A453" s="161"/>
      <c r="B453" s="161"/>
      <c r="C453" s="10"/>
      <c r="D453" s="10"/>
      <c r="E453" s="10"/>
      <c r="F453" s="10"/>
      <c r="G453" s="10"/>
      <c r="H453" s="10"/>
      <c r="I453" s="10"/>
      <c r="J453" s="10"/>
      <c r="Q453" s="10"/>
      <c r="R453" s="10"/>
    </row>
    <row r="454" s="55" customFormat="true" ht="26.1" hidden="false" customHeight="true" outlineLevel="0" collapsed="false">
      <c r="A454" s="161"/>
      <c r="B454" s="162"/>
      <c r="C454" s="10"/>
      <c r="D454" s="10"/>
      <c r="E454" s="10"/>
      <c r="F454" s="10"/>
      <c r="G454" s="10"/>
      <c r="H454" s="10"/>
      <c r="I454" s="10"/>
      <c r="J454" s="10"/>
    </row>
    <row r="455" s="55" customFormat="true" ht="26.1" hidden="false" customHeight="true" outlineLevel="0" collapsed="false">
      <c r="A455" s="161"/>
      <c r="B455" s="162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60"/>
      <c r="R455" s="160"/>
    </row>
    <row r="456" s="10" customFormat="true" ht="26.1" hidden="false" customHeight="true" outlineLevel="0" collapsed="false">
      <c r="A456" s="161"/>
      <c r="B456" s="161"/>
      <c r="K456" s="55"/>
      <c r="L456" s="55"/>
      <c r="M456" s="55"/>
      <c r="N456" s="55"/>
      <c r="O456" s="55"/>
      <c r="P456" s="55"/>
      <c r="Q456" s="55"/>
      <c r="R456" s="55"/>
    </row>
    <row r="457" s="55" customFormat="true" ht="26.1" hidden="false" customHeight="true" outlineLevel="0" collapsed="false">
      <c r="A457" s="161"/>
      <c r="B457" s="162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</row>
    <row r="458" s="10" customFormat="true" ht="26.1" hidden="false" customHeight="true" outlineLevel="0" collapsed="false">
      <c r="A458" s="161"/>
      <c r="B458" s="162"/>
      <c r="Q458" s="55"/>
      <c r="R458" s="55"/>
    </row>
    <row r="459" s="10" customFormat="true" ht="26.1" hidden="false" customHeight="true" outlineLevel="0" collapsed="false">
      <c r="A459" s="161"/>
      <c r="B459" s="161"/>
      <c r="K459" s="55"/>
      <c r="L459" s="55"/>
      <c r="M459" s="55"/>
      <c r="N459" s="55"/>
      <c r="O459" s="55"/>
      <c r="P459" s="55"/>
    </row>
    <row r="460" s="55" customFormat="true" ht="26.1" hidden="false" customHeight="true" outlineLevel="0" collapsed="false">
      <c r="A460" s="161"/>
      <c r="B460" s="162"/>
      <c r="C460" s="10"/>
      <c r="D460" s="10"/>
      <c r="E460" s="10"/>
      <c r="F460" s="10"/>
      <c r="G460" s="10"/>
      <c r="H460" s="10"/>
      <c r="I460" s="10"/>
      <c r="J460" s="10"/>
      <c r="Q460" s="10"/>
      <c r="R460" s="10"/>
    </row>
    <row r="461" s="55" customFormat="true" ht="26.1" hidden="false" customHeight="true" outlineLevel="0" collapsed="false">
      <c r="A461" s="161"/>
      <c r="B461" s="161"/>
      <c r="C461" s="10"/>
      <c r="D461" s="10"/>
      <c r="E461" s="10"/>
      <c r="F461" s="10"/>
      <c r="G461" s="10"/>
      <c r="H461" s="10"/>
      <c r="I461" s="10"/>
      <c r="J461" s="10"/>
      <c r="Q461" s="10"/>
      <c r="R461" s="10"/>
    </row>
    <row r="462" s="55" customFormat="true" ht="26.1" hidden="false" customHeight="true" outlineLevel="0" collapsed="false">
      <c r="A462" s="161"/>
      <c r="B462" s="161"/>
      <c r="C462" s="10"/>
      <c r="D462" s="10"/>
      <c r="E462" s="10"/>
      <c r="F462" s="10"/>
      <c r="G462" s="10"/>
      <c r="H462" s="10"/>
      <c r="I462" s="10"/>
      <c r="J462" s="10"/>
      <c r="Q462" s="10"/>
      <c r="R462" s="10"/>
    </row>
    <row r="463" s="55" customFormat="true" ht="26.1" hidden="false" customHeight="true" outlineLevel="0" collapsed="false">
      <c r="A463" s="161"/>
      <c r="B463" s="162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</row>
    <row r="464" s="55" customFormat="true" ht="26.1" hidden="false" customHeight="true" outlineLevel="0" collapsed="false">
      <c r="A464" s="161"/>
      <c r="B464" s="162"/>
      <c r="C464" s="10"/>
      <c r="D464" s="10"/>
      <c r="E464" s="10"/>
      <c r="F464" s="10"/>
      <c r="G464" s="10"/>
      <c r="H464" s="10"/>
      <c r="I464" s="10"/>
      <c r="J464" s="10"/>
      <c r="Q464" s="10"/>
      <c r="R464" s="10"/>
    </row>
    <row r="465" s="10" customFormat="true" ht="26.1" hidden="false" customHeight="true" outlineLevel="0" collapsed="false">
      <c r="A465" s="161"/>
      <c r="B465" s="162"/>
      <c r="K465" s="160"/>
      <c r="L465" s="160"/>
      <c r="M465" s="160"/>
      <c r="N465" s="160"/>
      <c r="O465" s="160"/>
      <c r="P465" s="160"/>
      <c r="Q465" s="55"/>
      <c r="R465" s="55"/>
    </row>
    <row r="466" s="55" customFormat="true" ht="26.1" hidden="false" customHeight="true" outlineLevel="0" collapsed="false">
      <c r="A466" s="166"/>
      <c r="B466" s="167"/>
      <c r="C466" s="10"/>
      <c r="D466" s="10"/>
      <c r="E466" s="10"/>
      <c r="F466" s="10"/>
      <c r="G466" s="10"/>
      <c r="H466" s="10"/>
      <c r="I466" s="10"/>
      <c r="J466" s="10"/>
    </row>
    <row r="467" s="55" customFormat="true" ht="26.1" hidden="false" customHeight="true" outlineLevel="0" collapsed="false">
      <c r="A467" s="170"/>
      <c r="B467" s="17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</row>
    <row r="468" s="10" customFormat="true" ht="26.1" hidden="false" customHeight="true" outlineLevel="0" collapsed="false">
      <c r="A468" s="195"/>
      <c r="B468" s="196"/>
      <c r="K468" s="55"/>
      <c r="L468" s="55"/>
      <c r="M468" s="55"/>
      <c r="N468" s="55"/>
      <c r="O468" s="55"/>
      <c r="P468" s="55"/>
    </row>
    <row r="469" s="55" customFormat="true" ht="39.75" hidden="false" customHeight="true" outlineLevel="0" collapsed="false">
      <c r="A469" s="172"/>
      <c r="B469" s="172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</row>
    <row r="470" s="10" customFormat="true" ht="39.75" hidden="false" customHeight="true" outlineLevel="0" collapsed="false">
      <c r="A470" s="170"/>
      <c r="B470" s="171"/>
    </row>
    <row r="471" s="55" customFormat="true" ht="26.1" hidden="false" customHeight="true" outlineLevel="0" collapsed="false">
      <c r="A471" s="170"/>
      <c r="B471" s="17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</row>
    <row r="472" s="55" customFormat="true" ht="26.1" hidden="false" customHeight="true" outlineLevel="0" collapsed="false">
      <c r="A472" s="170"/>
      <c r="B472" s="171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</row>
    <row r="473" s="55" customFormat="true" ht="26.1" hidden="false" customHeight="true" outlineLevel="0" collapsed="false">
      <c r="A473" s="170"/>
      <c r="B473" s="17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</row>
    <row r="474" s="10" customFormat="true" ht="26.1" hidden="false" customHeight="true" outlineLevel="0" collapsed="false">
      <c r="A474" s="170"/>
      <c r="B474" s="170"/>
    </row>
    <row r="475" s="55" customFormat="true" ht="26.1" hidden="false" customHeight="true" outlineLevel="0" collapsed="false">
      <c r="A475" s="170"/>
      <c r="B475" s="170"/>
      <c r="C475" s="10"/>
      <c r="D475" s="10"/>
      <c r="E475" s="10"/>
      <c r="F475" s="10"/>
      <c r="G475" s="10"/>
      <c r="H475" s="10"/>
      <c r="I475" s="10"/>
      <c r="J475" s="10"/>
      <c r="Q475" s="10"/>
      <c r="R475" s="10"/>
    </row>
    <row r="476" s="55" customFormat="true" ht="26.1" hidden="false" customHeight="true" outlineLevel="0" collapsed="false">
      <c r="A476" s="170"/>
      <c r="B476" s="170"/>
      <c r="C476" s="10"/>
      <c r="D476" s="10"/>
      <c r="E476" s="10"/>
      <c r="F476" s="10"/>
      <c r="G476" s="10"/>
      <c r="H476" s="10"/>
      <c r="I476" s="10"/>
      <c r="J476" s="10"/>
    </row>
    <row r="477" s="55" customFormat="true" ht="26.1" hidden="false" customHeight="true" outlineLevel="0" collapsed="false">
      <c r="A477" s="170"/>
      <c r="B477" s="17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</row>
    <row r="478" s="10" customFormat="true" ht="26.1" hidden="false" customHeight="true" outlineLevel="0" collapsed="false">
      <c r="A478" s="170"/>
      <c r="B478" s="170"/>
    </row>
    <row r="479" s="55" customFormat="true" ht="26.1" hidden="false" customHeight="true" outlineLevel="0" collapsed="false">
      <c r="A479" s="170"/>
      <c r="B479" s="171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</row>
    <row r="480" s="10" customFormat="true" ht="26.1" hidden="false" customHeight="true" outlineLevel="0" collapsed="false">
      <c r="A480" s="170"/>
      <c r="B480" s="171"/>
      <c r="Q480" s="55"/>
      <c r="R480" s="55"/>
    </row>
    <row r="481" s="10" customFormat="true" ht="26.1" hidden="false" customHeight="true" outlineLevel="0" collapsed="false">
      <c r="A481" s="170"/>
      <c r="B481" s="170"/>
      <c r="K481" s="55"/>
      <c r="L481" s="55"/>
      <c r="M481" s="55"/>
      <c r="N481" s="55"/>
      <c r="O481" s="55"/>
      <c r="P481" s="55"/>
    </row>
    <row r="482" s="55" customFormat="true" ht="26.1" hidden="false" customHeight="true" outlineLevel="0" collapsed="false">
      <c r="A482" s="170"/>
      <c r="B482" s="170"/>
      <c r="C482" s="10"/>
      <c r="D482" s="10"/>
      <c r="E482" s="10"/>
      <c r="F482" s="10"/>
      <c r="G482" s="10"/>
      <c r="H482" s="10"/>
      <c r="I482" s="10"/>
      <c r="J482" s="10"/>
    </row>
    <row r="483" s="55" customFormat="true" ht="26.1" hidden="false" customHeight="true" outlineLevel="0" collapsed="false">
      <c r="A483" s="170"/>
      <c r="B483" s="17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</row>
    <row r="484" s="73" customFormat="true" ht="26.1" hidden="false" customHeight="true" outlineLevel="0" collapsed="false">
      <c r="A484" s="170"/>
      <c r="B484" s="17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</row>
    <row r="485" s="55" customFormat="true" ht="26.1" hidden="false" customHeight="true" outlineLevel="0" collapsed="false">
      <c r="A485" s="170"/>
      <c r="B485" s="171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</row>
    <row r="486" s="73" customFormat="true" ht="26.1" hidden="false" customHeight="true" outlineLevel="0" collapsed="false">
      <c r="A486" s="170"/>
      <c r="B486" s="171"/>
      <c r="C486" s="10"/>
      <c r="D486" s="10"/>
      <c r="E486" s="10"/>
      <c r="F486" s="10"/>
      <c r="G486" s="10"/>
      <c r="H486" s="10"/>
      <c r="I486" s="10"/>
      <c r="J486" s="10"/>
      <c r="K486" s="55"/>
      <c r="L486" s="55"/>
      <c r="M486" s="55"/>
      <c r="N486" s="55"/>
      <c r="O486" s="55"/>
      <c r="P486" s="55"/>
      <c r="Q486" s="55"/>
      <c r="R486" s="55"/>
    </row>
    <row r="487" s="55" customFormat="true" ht="26.1" hidden="false" customHeight="true" outlineLevel="0" collapsed="false">
      <c r="A487" s="170"/>
      <c r="B487" s="17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</row>
    <row r="488" s="55" customFormat="true" ht="26.1" hidden="false" customHeight="true" outlineLevel="0" collapsed="false">
      <c r="A488" s="170"/>
      <c r="B488" s="17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</row>
    <row r="489" s="10" customFormat="true" ht="26.1" hidden="false" customHeight="true" outlineLevel="0" collapsed="false">
      <c r="A489" s="170"/>
      <c r="B489" s="170"/>
      <c r="K489" s="55"/>
      <c r="L489" s="55"/>
      <c r="M489" s="55"/>
      <c r="N489" s="55"/>
      <c r="O489" s="55"/>
      <c r="P489" s="55"/>
    </row>
    <row r="490" s="55" customFormat="true" ht="26.1" hidden="false" customHeight="true" outlineLevel="0" collapsed="false">
      <c r="A490" s="170"/>
      <c r="B490" s="171"/>
      <c r="C490" s="10"/>
      <c r="D490" s="10"/>
      <c r="E490" s="10"/>
      <c r="F490" s="10"/>
      <c r="G490" s="10"/>
      <c r="H490" s="10"/>
      <c r="I490" s="10"/>
      <c r="J490" s="10"/>
    </row>
    <row r="491" s="55" customFormat="true" ht="26.1" hidden="false" customHeight="true" outlineLevel="0" collapsed="false">
      <c r="A491" s="170"/>
      <c r="B491" s="17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</row>
    <row r="492" s="55" customFormat="true" ht="26.1" hidden="false" customHeight="true" outlineLevel="0" collapsed="false">
      <c r="A492" s="170"/>
      <c r="B492" s="170"/>
      <c r="C492" s="10"/>
      <c r="D492" s="10"/>
      <c r="E492" s="10"/>
      <c r="F492" s="10"/>
      <c r="G492" s="10"/>
      <c r="H492" s="10"/>
      <c r="I492" s="10"/>
      <c r="J492" s="10"/>
    </row>
    <row r="493" s="10" customFormat="true" ht="26.1" hidden="false" customHeight="true" outlineLevel="0" collapsed="false">
      <c r="A493" s="170"/>
      <c r="B493" s="171"/>
      <c r="K493" s="55"/>
      <c r="L493" s="55"/>
      <c r="M493" s="55"/>
      <c r="N493" s="55"/>
      <c r="O493" s="55"/>
      <c r="P493" s="55"/>
      <c r="Q493" s="55"/>
      <c r="R493" s="55"/>
    </row>
    <row r="494" s="55" customFormat="true" ht="26.1" hidden="false" customHeight="true" outlineLevel="0" collapsed="false">
      <c r="A494" s="170"/>
      <c r="B494" s="171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</row>
    <row r="495" s="55" customFormat="true" ht="49.5" hidden="false" customHeight="true" outlineLevel="0" collapsed="false">
      <c r="A495" s="173"/>
      <c r="B495" s="173"/>
      <c r="C495" s="10"/>
      <c r="D495" s="10"/>
      <c r="E495" s="10"/>
      <c r="F495" s="10"/>
      <c r="G495" s="10"/>
      <c r="H495" s="10"/>
      <c r="I495" s="10"/>
      <c r="J495" s="10"/>
      <c r="Q495" s="10"/>
      <c r="R495" s="10"/>
    </row>
    <row r="496" s="55" customFormat="true" ht="29.25" hidden="false" customHeight="true" outlineLevel="0" collapsed="false">
      <c r="A496" s="173"/>
      <c r="B496" s="174"/>
      <c r="C496" s="10"/>
      <c r="D496" s="10"/>
      <c r="E496" s="10"/>
      <c r="F496" s="10"/>
      <c r="G496" s="10"/>
      <c r="H496" s="10"/>
      <c r="I496" s="10"/>
      <c r="J496" s="10"/>
    </row>
    <row r="497" s="10" customFormat="true" ht="26.1" hidden="false" customHeight="true" outlineLevel="0" collapsed="false">
      <c r="A497" s="161"/>
      <c r="B497" s="162"/>
    </row>
    <row r="498" s="10" customFormat="true" ht="26.1" hidden="false" customHeight="true" outlineLevel="0" collapsed="false">
      <c r="A498" s="161"/>
      <c r="B498" s="161"/>
      <c r="Q498" s="55"/>
      <c r="R498" s="55"/>
    </row>
    <row r="499" s="10" customFormat="true" ht="26.1" hidden="false" customHeight="true" outlineLevel="0" collapsed="false">
      <c r="A499" s="161"/>
      <c r="B499" s="162"/>
      <c r="Q499" s="55"/>
      <c r="R499" s="55"/>
    </row>
    <row r="500" s="10" customFormat="true" ht="26.1" hidden="false" customHeight="true" outlineLevel="0" collapsed="false">
      <c r="A500" s="161"/>
      <c r="B500" s="162"/>
      <c r="K500" s="55"/>
      <c r="L500" s="55"/>
      <c r="M500" s="55"/>
      <c r="N500" s="55"/>
      <c r="O500" s="55"/>
      <c r="P500" s="55"/>
    </row>
    <row r="501" s="10" customFormat="true" ht="26.1" hidden="false" customHeight="true" outlineLevel="0" collapsed="false">
      <c r="A501" s="161"/>
      <c r="B501" s="161"/>
    </row>
    <row r="502" s="10" customFormat="true" ht="26.1" hidden="false" customHeight="true" outlineLevel="0" collapsed="false">
      <c r="A502" s="161"/>
      <c r="B502" s="161"/>
      <c r="K502" s="55"/>
      <c r="L502" s="55"/>
      <c r="M502" s="55"/>
      <c r="N502" s="55"/>
      <c r="O502" s="55"/>
      <c r="P502" s="55"/>
    </row>
    <row r="503" s="55" customFormat="true" ht="26.1" hidden="false" customHeight="true" outlineLevel="0" collapsed="false">
      <c r="A503" s="161"/>
      <c r="B503" s="161"/>
      <c r="C503" s="10"/>
      <c r="D503" s="10"/>
      <c r="E503" s="10"/>
      <c r="F503" s="10"/>
      <c r="G503" s="10"/>
      <c r="H503" s="10"/>
      <c r="I503" s="10"/>
      <c r="J503" s="10"/>
      <c r="K503" s="165" t="e">
        <f aca="false">#REF!</f>
        <v>#REF!</v>
      </c>
    </row>
    <row r="504" s="55" customFormat="true" ht="26.1" hidden="false" customHeight="true" outlineLevel="0" collapsed="false">
      <c r="A504" s="161"/>
      <c r="B504" s="162"/>
      <c r="C504" s="10"/>
      <c r="D504" s="10"/>
      <c r="E504" s="10"/>
      <c r="F504" s="10"/>
      <c r="G504" s="10"/>
      <c r="H504" s="10"/>
      <c r="I504" s="10"/>
      <c r="J504" s="10"/>
      <c r="Q504" s="10"/>
      <c r="R504" s="10"/>
    </row>
    <row r="505" s="10" customFormat="true" ht="26.1" hidden="false" customHeight="true" outlineLevel="0" collapsed="false">
      <c r="A505" s="161"/>
      <c r="B505" s="161"/>
      <c r="Q505" s="55"/>
      <c r="R505" s="55"/>
    </row>
    <row r="506" s="55" customFormat="true" ht="26.1" hidden="false" customHeight="true" outlineLevel="0" collapsed="false">
      <c r="A506" s="161"/>
      <c r="B506" s="162"/>
      <c r="C506" s="10"/>
      <c r="D506" s="10"/>
      <c r="E506" s="10"/>
      <c r="F506" s="10"/>
      <c r="G506" s="10"/>
      <c r="H506" s="10"/>
      <c r="I506" s="10"/>
      <c r="J506" s="10"/>
    </row>
    <row r="507" s="55" customFormat="true" ht="26.1" hidden="false" customHeight="true" outlineLevel="0" collapsed="false">
      <c r="A507" s="161"/>
      <c r="B507" s="162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</row>
    <row r="508" s="55" customFormat="true" ht="26.1" hidden="false" customHeight="true" outlineLevel="0" collapsed="false">
      <c r="A508" s="161"/>
      <c r="B508" s="162"/>
      <c r="C508" s="10"/>
      <c r="D508" s="10"/>
      <c r="E508" s="10"/>
      <c r="F508" s="10"/>
      <c r="G508" s="10"/>
      <c r="H508" s="10"/>
      <c r="I508" s="10"/>
      <c r="J508" s="10"/>
    </row>
    <row r="509" s="55" customFormat="true" ht="26.1" hidden="false" customHeight="true" outlineLevel="0" collapsed="false">
      <c r="A509" s="161"/>
      <c r="B509" s="161"/>
      <c r="C509" s="10"/>
      <c r="D509" s="10"/>
      <c r="E509" s="10"/>
      <c r="F509" s="10"/>
      <c r="G509" s="10"/>
      <c r="H509" s="10"/>
      <c r="I509" s="10"/>
      <c r="J509" s="10"/>
      <c r="Q509" s="10"/>
      <c r="R509" s="10"/>
    </row>
    <row r="510" s="55" customFormat="true" ht="26.1" hidden="false" customHeight="true" outlineLevel="0" collapsed="false">
      <c r="A510" s="161"/>
      <c r="B510" s="162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</row>
    <row r="511" s="55" customFormat="true" ht="26.1" hidden="false" customHeight="true" outlineLevel="0" collapsed="false">
      <c r="A511" s="161"/>
      <c r="B511" s="161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</row>
    <row r="512" s="55" customFormat="true" ht="26.1" hidden="false" customHeight="true" outlineLevel="0" collapsed="false">
      <c r="A512" s="161"/>
      <c r="B512" s="162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</row>
    <row r="513" s="10" customFormat="true" ht="26.1" hidden="false" customHeight="true" outlineLevel="0" collapsed="false">
      <c r="A513" s="161"/>
      <c r="B513" s="162"/>
      <c r="K513" s="55"/>
      <c r="L513" s="55"/>
      <c r="M513" s="55"/>
      <c r="N513" s="55"/>
      <c r="O513" s="55"/>
      <c r="P513" s="55"/>
      <c r="Q513" s="55"/>
      <c r="R513" s="55"/>
    </row>
    <row r="514" s="55" customFormat="true" ht="26.1" hidden="false" customHeight="true" outlineLevel="0" collapsed="false">
      <c r="A514" s="161"/>
      <c r="B514" s="161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</row>
    <row r="515" s="10" customFormat="true" ht="26.1" hidden="false" customHeight="true" outlineLevel="0" collapsed="false">
      <c r="A515" s="161"/>
      <c r="B515" s="161"/>
      <c r="K515" s="55"/>
      <c r="L515" s="55"/>
      <c r="M515" s="55"/>
      <c r="N515" s="55"/>
      <c r="O515" s="55"/>
      <c r="P515" s="55"/>
      <c r="Q515" s="55"/>
      <c r="R515" s="55"/>
    </row>
    <row r="516" s="55" customFormat="true" ht="26.1" hidden="false" customHeight="true" outlineLevel="0" collapsed="false">
      <c r="A516" s="161"/>
      <c r="B516" s="161"/>
      <c r="C516" s="10"/>
      <c r="D516" s="10"/>
      <c r="E516" s="10"/>
      <c r="F516" s="10"/>
      <c r="G516" s="10"/>
      <c r="H516" s="10"/>
      <c r="I516" s="10"/>
      <c r="J516" s="10"/>
    </row>
    <row r="517" s="55" customFormat="true" ht="26.1" hidden="false" customHeight="true" outlineLevel="0" collapsed="false">
      <c r="A517" s="161"/>
      <c r="B517" s="162"/>
      <c r="C517" s="10"/>
      <c r="D517" s="10"/>
      <c r="E517" s="10"/>
      <c r="F517" s="10"/>
      <c r="G517" s="10"/>
      <c r="H517" s="10"/>
      <c r="I517" s="10"/>
      <c r="J517" s="10"/>
    </row>
    <row r="518" s="111" customFormat="true" ht="26.1" hidden="false" customHeight="true" outlineLevel="0" collapsed="false">
      <c r="A518" s="161"/>
      <c r="B518" s="161"/>
      <c r="C518" s="10"/>
      <c r="D518" s="10"/>
      <c r="E518" s="10"/>
      <c r="F518" s="10"/>
      <c r="G518" s="10"/>
      <c r="H518" s="10"/>
      <c r="I518" s="10"/>
      <c r="J518" s="10"/>
      <c r="K518" s="55"/>
      <c r="L518" s="55"/>
      <c r="M518" s="55"/>
      <c r="N518" s="55"/>
      <c r="O518" s="55"/>
      <c r="P518" s="55"/>
      <c r="Q518" s="10"/>
      <c r="R518" s="10"/>
      <c r="S518" s="10"/>
      <c r="T518" s="10"/>
      <c r="U518" s="10"/>
      <c r="V518" s="10"/>
      <c r="W518" s="10"/>
    </row>
    <row r="519" s="55" customFormat="true" ht="26.1" hidden="false" customHeight="true" outlineLevel="0" collapsed="false">
      <c r="A519" s="161"/>
      <c r="B519" s="162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</row>
    <row r="520" s="55" customFormat="true" ht="26.1" hidden="false" customHeight="true" outlineLevel="0" collapsed="false">
      <c r="A520" s="161"/>
      <c r="B520" s="162"/>
      <c r="C520" s="10"/>
      <c r="D520" s="10"/>
      <c r="E520" s="10"/>
      <c r="F520" s="10"/>
      <c r="G520" s="10"/>
      <c r="H520" s="10"/>
      <c r="I520" s="10"/>
      <c r="J520" s="10"/>
    </row>
    <row r="521" s="55" customFormat="true" ht="26.1" hidden="false" customHeight="true" outlineLevel="0" collapsed="false">
      <c r="A521" s="161"/>
      <c r="B521" s="162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</row>
    <row r="522" s="55" customFormat="true" ht="26.1" hidden="false" customHeight="true" outlineLevel="0" collapsed="false">
      <c r="A522" s="161"/>
      <c r="B522" s="162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</row>
    <row r="523" s="10" customFormat="true" ht="26.1" hidden="false" customHeight="true" outlineLevel="0" collapsed="false">
      <c r="A523" s="161"/>
      <c r="B523" s="161"/>
      <c r="K523" s="55"/>
      <c r="L523" s="55"/>
      <c r="M523" s="55"/>
      <c r="N523" s="55"/>
      <c r="O523" s="55"/>
      <c r="P523" s="55"/>
    </row>
    <row r="524" s="10" customFormat="true" ht="26.1" hidden="false" customHeight="true" outlineLevel="0" collapsed="false">
      <c r="A524" s="161"/>
      <c r="B524" s="162"/>
      <c r="K524" s="55"/>
      <c r="L524" s="55"/>
      <c r="M524" s="55"/>
      <c r="N524" s="55"/>
      <c r="O524" s="55"/>
      <c r="P524" s="55"/>
      <c r="Q524" s="55"/>
      <c r="R524" s="55"/>
    </row>
    <row r="525" s="55" customFormat="true" ht="26.1" hidden="false" customHeight="true" outlineLevel="0" collapsed="false">
      <c r="A525" s="161"/>
      <c r="B525" s="161"/>
      <c r="C525" s="10"/>
      <c r="D525" s="10"/>
      <c r="E525" s="10"/>
      <c r="F525" s="10"/>
      <c r="G525" s="10"/>
      <c r="H525" s="10"/>
      <c r="I525" s="10"/>
      <c r="J525" s="10"/>
    </row>
    <row r="526" s="10" customFormat="true" ht="26.1" hidden="false" customHeight="true" outlineLevel="0" collapsed="false">
      <c r="A526" s="161"/>
      <c r="B526" s="161"/>
      <c r="K526" s="55"/>
      <c r="L526" s="55"/>
      <c r="M526" s="55"/>
      <c r="N526" s="55"/>
      <c r="O526" s="55"/>
      <c r="P526" s="55"/>
      <c r="Q526" s="55"/>
      <c r="R526" s="55"/>
    </row>
    <row r="527" s="55" customFormat="true" ht="26.1" hidden="false" customHeight="true" outlineLevel="0" collapsed="false">
      <c r="A527" s="161"/>
      <c r="B527" s="162"/>
      <c r="C527" s="10"/>
      <c r="D527" s="10"/>
      <c r="E527" s="10"/>
      <c r="F527" s="10"/>
      <c r="G527" s="10"/>
      <c r="H527" s="10"/>
      <c r="I527" s="10"/>
      <c r="J527" s="10"/>
      <c r="Q527" s="10"/>
      <c r="R527" s="10"/>
    </row>
    <row r="528" s="55" customFormat="true" ht="26.1" hidden="false" customHeight="true" outlineLevel="0" collapsed="false">
      <c r="A528" s="161"/>
      <c r="B528" s="162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</row>
    <row r="529" s="10" customFormat="true" ht="26.1" hidden="false" customHeight="true" outlineLevel="0" collapsed="false">
      <c r="A529" s="161"/>
      <c r="B529" s="162"/>
      <c r="K529" s="55"/>
      <c r="L529" s="55"/>
      <c r="M529" s="55"/>
      <c r="N529" s="55"/>
      <c r="O529" s="55"/>
      <c r="P529" s="55"/>
      <c r="Q529" s="55"/>
      <c r="R529" s="55"/>
    </row>
    <row r="530" s="55" customFormat="true" ht="26.1" hidden="false" customHeight="true" outlineLevel="0" collapsed="false">
      <c r="A530" s="161"/>
      <c r="B530" s="162"/>
      <c r="C530" s="10"/>
      <c r="D530" s="10"/>
      <c r="E530" s="10"/>
      <c r="F530" s="10"/>
      <c r="G530" s="10"/>
      <c r="H530" s="10"/>
      <c r="I530" s="10"/>
      <c r="J530" s="10"/>
    </row>
    <row r="531" s="10" customFormat="true" ht="26.1" hidden="false" customHeight="true" outlineLevel="0" collapsed="false">
      <c r="A531" s="161"/>
      <c r="B531" s="162"/>
    </row>
    <row r="532" s="55" customFormat="true" ht="36.75" hidden="false" customHeight="true" outlineLevel="0" collapsed="false">
      <c r="A532" s="161"/>
      <c r="B532" s="161"/>
      <c r="C532" s="10"/>
      <c r="D532" s="10"/>
      <c r="E532" s="10"/>
      <c r="F532" s="10"/>
      <c r="G532" s="10"/>
      <c r="H532" s="10"/>
      <c r="I532" s="10"/>
      <c r="J532" s="10"/>
    </row>
    <row r="533" s="55" customFormat="true" ht="26.1" hidden="false" customHeight="true" outlineLevel="0" collapsed="false">
      <c r="A533" s="161"/>
      <c r="B533" s="162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</row>
    <row r="534" s="10" customFormat="true" ht="26.1" hidden="false" customHeight="true" outlineLevel="0" collapsed="false">
      <c r="A534" s="161"/>
      <c r="B534" s="162"/>
      <c r="K534" s="55"/>
      <c r="L534" s="55"/>
      <c r="M534" s="55"/>
      <c r="N534" s="55"/>
      <c r="O534" s="55"/>
      <c r="P534" s="55"/>
    </row>
    <row r="535" s="10" customFormat="true" ht="26.1" hidden="false" customHeight="true" outlineLevel="0" collapsed="false">
      <c r="A535" s="161"/>
      <c r="B535" s="161"/>
      <c r="K535" s="55"/>
      <c r="L535" s="55"/>
      <c r="M535" s="55"/>
      <c r="N535" s="55"/>
      <c r="O535" s="55"/>
      <c r="P535" s="55"/>
      <c r="Q535" s="55"/>
      <c r="R535" s="55"/>
    </row>
    <row r="536" s="10" customFormat="true" ht="26.1" hidden="false" customHeight="true" outlineLevel="0" collapsed="false">
      <c r="A536" s="161"/>
      <c r="B536" s="162"/>
      <c r="K536" s="55"/>
      <c r="L536" s="55"/>
      <c r="M536" s="55"/>
      <c r="N536" s="55"/>
      <c r="O536" s="55"/>
      <c r="P536" s="55"/>
      <c r="Q536" s="55"/>
      <c r="R536" s="55"/>
    </row>
    <row r="537" s="55" customFormat="true" ht="26.1" hidden="false" customHeight="true" outlineLevel="0" collapsed="false">
      <c r="A537" s="161"/>
      <c r="B537" s="161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73"/>
      <c r="R537" s="73"/>
    </row>
    <row r="538" s="55" customFormat="true" ht="26.1" hidden="false" customHeight="true" outlineLevel="0" collapsed="false">
      <c r="A538" s="161"/>
      <c r="B538" s="162"/>
      <c r="C538" s="10"/>
      <c r="D538" s="10"/>
      <c r="E538" s="10"/>
      <c r="F538" s="10"/>
      <c r="G538" s="10"/>
      <c r="H538" s="10"/>
      <c r="I538" s="10"/>
      <c r="J538" s="10"/>
    </row>
    <row r="539" s="160" customFormat="true" ht="26.1" hidden="false" customHeight="true" outlineLevel="0" collapsed="false">
      <c r="A539" s="161"/>
      <c r="B539" s="162"/>
      <c r="C539" s="10"/>
      <c r="D539" s="10"/>
      <c r="E539" s="10"/>
      <c r="F539" s="10"/>
      <c r="G539" s="10"/>
      <c r="H539" s="10"/>
      <c r="I539" s="10"/>
      <c r="J539" s="10"/>
      <c r="K539" s="55"/>
      <c r="L539" s="55"/>
      <c r="M539" s="55"/>
      <c r="N539" s="55"/>
      <c r="O539" s="55"/>
      <c r="P539" s="55"/>
      <c r="Q539" s="73"/>
      <c r="R539" s="73"/>
    </row>
    <row r="540" s="55" customFormat="true" ht="26.1" hidden="false" customHeight="true" outlineLevel="0" collapsed="false">
      <c r="A540" s="161"/>
      <c r="B540" s="162"/>
      <c r="C540" s="10"/>
      <c r="D540" s="10"/>
      <c r="E540" s="10"/>
      <c r="F540" s="10"/>
      <c r="G540" s="10"/>
      <c r="H540" s="10"/>
      <c r="I540" s="10"/>
      <c r="J540" s="10"/>
    </row>
    <row r="541" s="55" customFormat="true" ht="26.1" hidden="false" customHeight="true" outlineLevel="0" collapsed="false">
      <c r="A541" s="161"/>
      <c r="B541" s="161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</row>
    <row r="542" s="10" customFormat="true" ht="26.1" hidden="false" customHeight="true" outlineLevel="0" collapsed="false">
      <c r="A542" s="161"/>
      <c r="B542" s="162"/>
      <c r="K542" s="55"/>
      <c r="L542" s="55"/>
      <c r="M542" s="55"/>
      <c r="N542" s="55"/>
      <c r="O542" s="55"/>
      <c r="P542" s="55"/>
    </row>
    <row r="543" s="55" customFormat="true" ht="26.1" hidden="false" customHeight="true" outlineLevel="0" collapsed="false">
      <c r="A543" s="161"/>
      <c r="B543" s="162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</row>
    <row r="544" s="10" customFormat="true" ht="26.1" hidden="false" customHeight="true" outlineLevel="0" collapsed="false">
      <c r="A544" s="161"/>
      <c r="B544" s="162"/>
      <c r="Q544" s="55"/>
      <c r="R544" s="55"/>
    </row>
    <row r="545" s="55" customFormat="true" ht="26.1" hidden="false" customHeight="true" outlineLevel="0" collapsed="false">
      <c r="A545" s="161"/>
      <c r="B545" s="161"/>
      <c r="C545" s="10"/>
      <c r="D545" s="10"/>
      <c r="E545" s="10"/>
      <c r="F545" s="10"/>
      <c r="G545" s="10"/>
      <c r="H545" s="10"/>
      <c r="I545" s="10"/>
      <c r="J545" s="10"/>
    </row>
    <row r="546" s="10" customFormat="true" ht="26.1" hidden="false" customHeight="true" outlineLevel="0" collapsed="false">
      <c r="A546" s="161"/>
      <c r="B546" s="162"/>
      <c r="K546" s="55"/>
      <c r="L546" s="55"/>
      <c r="M546" s="55"/>
      <c r="N546" s="55"/>
      <c r="O546" s="55"/>
      <c r="P546" s="55"/>
    </row>
    <row r="547" s="55" customFormat="true" ht="31.5" hidden="false" customHeight="true" outlineLevel="0" collapsed="false">
      <c r="A547" s="161"/>
      <c r="B547" s="161"/>
      <c r="C547" s="10"/>
      <c r="D547" s="10"/>
      <c r="E547" s="10"/>
      <c r="F547" s="10"/>
      <c r="G547" s="10"/>
      <c r="H547" s="10"/>
      <c r="I547" s="202"/>
      <c r="J547" s="202"/>
      <c r="K547" s="73"/>
      <c r="L547" s="73"/>
      <c r="M547" s="73"/>
      <c r="N547" s="73"/>
      <c r="O547" s="73"/>
      <c r="P547" s="73"/>
    </row>
    <row r="548" s="55" customFormat="true" ht="26.1" hidden="false" customHeight="true" outlineLevel="0" collapsed="false">
      <c r="A548" s="161"/>
      <c r="B548" s="161"/>
      <c r="C548" s="10"/>
      <c r="D548" s="10"/>
      <c r="E548" s="10"/>
      <c r="F548" s="10"/>
      <c r="G548" s="10"/>
      <c r="H548" s="10"/>
      <c r="I548" s="10"/>
      <c r="J548" s="10"/>
    </row>
    <row r="549" s="10" customFormat="true" ht="26.1" hidden="false" customHeight="true" outlineLevel="0" collapsed="false">
      <c r="A549" s="161"/>
      <c r="B549" s="162"/>
      <c r="I549" s="111"/>
      <c r="J549" s="111"/>
      <c r="K549" s="73"/>
      <c r="L549" s="73"/>
      <c r="M549" s="73"/>
      <c r="N549" s="73"/>
      <c r="O549" s="73"/>
      <c r="P549" s="73"/>
      <c r="Q549" s="55"/>
      <c r="R549" s="55"/>
    </row>
    <row r="550" s="55" customFormat="true" ht="26.1" hidden="false" customHeight="true" outlineLevel="0" collapsed="false">
      <c r="A550" s="161"/>
      <c r="B550" s="162"/>
      <c r="C550" s="10"/>
      <c r="D550" s="10"/>
      <c r="E550" s="10"/>
      <c r="F550" s="10"/>
      <c r="G550" s="10"/>
      <c r="H550" s="10"/>
      <c r="I550" s="10"/>
      <c r="J550" s="10"/>
      <c r="Q550" s="10"/>
      <c r="R550" s="10"/>
    </row>
    <row r="551" s="58" customFormat="true" ht="42.75" hidden="false" customHeight="true" outlineLevel="0" collapsed="false">
      <c r="A551" s="185"/>
      <c r="B551" s="186"/>
      <c r="C551" s="202"/>
      <c r="D551" s="202"/>
      <c r="E551" s="202"/>
      <c r="F551" s="202"/>
      <c r="G551" s="202"/>
      <c r="H551" s="202"/>
      <c r="I551" s="10"/>
      <c r="J551" s="10"/>
      <c r="K551" s="55"/>
      <c r="L551" s="55"/>
      <c r="M551" s="55"/>
      <c r="N551" s="55"/>
      <c r="O551" s="55"/>
      <c r="P551" s="55"/>
      <c r="Q551" s="10"/>
      <c r="R551" s="10"/>
    </row>
    <row r="552" s="10" customFormat="true" ht="42.75" hidden="false" customHeight="true" outlineLevel="0" collapsed="false">
      <c r="A552" s="161"/>
      <c r="B552" s="162"/>
    </row>
    <row r="553" s="55" customFormat="true" ht="26.1" hidden="false" customHeight="true" outlineLevel="0" collapsed="false">
      <c r="A553" s="185"/>
      <c r="B553" s="186"/>
      <c r="C553" s="111"/>
      <c r="D553" s="111"/>
      <c r="E553" s="111"/>
      <c r="F553" s="111"/>
      <c r="G553" s="111"/>
      <c r="H553" s="111"/>
      <c r="I553" s="10"/>
      <c r="J553" s="10"/>
      <c r="Q553" s="10"/>
      <c r="R553" s="10"/>
    </row>
    <row r="554" s="10" customFormat="true" ht="26.1" hidden="false" customHeight="true" outlineLevel="0" collapsed="false">
      <c r="A554" s="161"/>
      <c r="B554" s="162"/>
      <c r="K554" s="55"/>
      <c r="L554" s="55"/>
      <c r="M554" s="55"/>
      <c r="N554" s="55"/>
      <c r="O554" s="55"/>
      <c r="P554" s="55"/>
    </row>
    <row r="555" s="55" customFormat="true" ht="26.1" hidden="false" customHeight="true" outlineLevel="0" collapsed="false">
      <c r="A555" s="161"/>
      <c r="B555" s="162"/>
      <c r="C555" s="10"/>
      <c r="D555" s="10"/>
      <c r="E555" s="10"/>
      <c r="F555" s="10"/>
      <c r="G555" s="10"/>
      <c r="H555" s="10"/>
      <c r="I555" s="10"/>
      <c r="J555" s="10"/>
      <c r="Q555" s="10"/>
      <c r="R555" s="10"/>
    </row>
    <row r="556" s="55" customFormat="true" ht="26.1" hidden="false" customHeight="true" outlineLevel="0" collapsed="false">
      <c r="A556" s="161"/>
      <c r="B556" s="161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</row>
    <row r="557" s="10" customFormat="true" ht="26.1" hidden="false" customHeight="true" outlineLevel="0" collapsed="false">
      <c r="A557" s="161"/>
      <c r="B557" s="162"/>
      <c r="K557" s="55"/>
      <c r="L557" s="55"/>
      <c r="M557" s="55"/>
      <c r="N557" s="55"/>
      <c r="O557" s="55"/>
      <c r="P557" s="55"/>
      <c r="Q557" s="55"/>
      <c r="R557" s="55"/>
    </row>
    <row r="558" s="55" customFormat="true" ht="26.1" hidden="false" customHeight="true" outlineLevel="0" collapsed="false">
      <c r="A558" s="161"/>
      <c r="B558" s="162"/>
      <c r="C558" s="10"/>
      <c r="D558" s="10"/>
      <c r="E558" s="10"/>
      <c r="F558" s="10"/>
      <c r="G558" s="10"/>
      <c r="H558" s="10"/>
      <c r="I558" s="10"/>
      <c r="J558" s="10"/>
      <c r="Q558" s="10"/>
      <c r="R558" s="10"/>
    </row>
    <row r="559" s="55" customFormat="true" ht="26.1" hidden="false" customHeight="true" outlineLevel="0" collapsed="false">
      <c r="A559" s="161"/>
      <c r="B559" s="162"/>
      <c r="C559" s="10"/>
      <c r="D559" s="10"/>
      <c r="E559" s="10"/>
      <c r="F559" s="10"/>
      <c r="G559" s="10"/>
      <c r="H559" s="10"/>
      <c r="I559" s="10"/>
      <c r="J559" s="10"/>
    </row>
    <row r="560" s="55" customFormat="true" ht="36" hidden="false" customHeight="true" outlineLevel="0" collapsed="false">
      <c r="A560" s="161"/>
      <c r="B560" s="161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</row>
    <row r="561" s="55" customFormat="true" ht="26.1" hidden="false" customHeight="true" outlineLevel="0" collapsed="false">
      <c r="A561" s="161"/>
      <c r="B561" s="162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</row>
    <row r="562" s="10" customFormat="true" ht="26.1" hidden="false" customHeight="true" outlineLevel="0" collapsed="false">
      <c r="A562" s="161"/>
      <c r="B562" s="162"/>
      <c r="Q562" s="55"/>
      <c r="R562" s="55"/>
    </row>
    <row r="563" s="55" customFormat="true" ht="26.1" hidden="false" customHeight="true" outlineLevel="0" collapsed="false">
      <c r="A563" s="161"/>
      <c r="B563" s="162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</row>
    <row r="564" s="10" customFormat="true" ht="26.1" hidden="false" customHeight="true" outlineLevel="0" collapsed="false">
      <c r="A564" s="161"/>
      <c r="B564" s="161"/>
      <c r="Q564" s="55"/>
      <c r="R564" s="55"/>
    </row>
    <row r="565" s="55" customFormat="true" ht="37.5" hidden="false" customHeight="true" outlineLevel="0" collapsed="false">
      <c r="A565" s="161"/>
      <c r="B565" s="161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</row>
    <row r="566" s="10" customFormat="true" ht="42" hidden="false" customHeight="true" outlineLevel="0" collapsed="false">
      <c r="A566" s="161"/>
      <c r="B566" s="161"/>
      <c r="K566" s="55"/>
      <c r="L566" s="55"/>
      <c r="M566" s="55"/>
      <c r="N566" s="55"/>
      <c r="O566" s="55"/>
      <c r="P566" s="55"/>
    </row>
    <row r="567" s="55" customFormat="true" ht="45" hidden="false" customHeight="true" outlineLevel="0" collapsed="false">
      <c r="A567" s="161"/>
      <c r="B567" s="161"/>
      <c r="C567" s="10"/>
      <c r="D567" s="10"/>
      <c r="E567" s="10"/>
      <c r="F567" s="10"/>
      <c r="G567" s="10"/>
      <c r="H567" s="10"/>
      <c r="I567" s="10"/>
      <c r="J567" s="10"/>
    </row>
    <row r="568" s="10" customFormat="true" ht="32.25" hidden="false" customHeight="true" outlineLevel="0" collapsed="false">
      <c r="A568" s="161"/>
      <c r="B568" s="161"/>
    </row>
    <row r="569" s="10" customFormat="true" ht="26.1" hidden="false" customHeight="true" outlineLevel="0" collapsed="false">
      <c r="A569" s="161"/>
      <c r="B569" s="161"/>
      <c r="K569" s="55"/>
      <c r="L569" s="55"/>
      <c r="M569" s="55"/>
      <c r="N569" s="55"/>
      <c r="O569" s="55"/>
      <c r="P569" s="55"/>
      <c r="Q569" s="55"/>
      <c r="R569" s="55"/>
    </row>
    <row r="570" s="10" customFormat="true" ht="26.1" hidden="false" customHeight="true" outlineLevel="0" collapsed="false">
      <c r="A570" s="161"/>
      <c r="B570" s="162"/>
      <c r="K570" s="55"/>
      <c r="L570" s="55"/>
      <c r="M570" s="55"/>
      <c r="N570" s="55"/>
      <c r="O570" s="55"/>
      <c r="P570" s="55"/>
      <c r="Q570" s="55"/>
      <c r="R570" s="55"/>
    </row>
    <row r="571" s="10" customFormat="true" ht="26.1" hidden="false" customHeight="true" outlineLevel="0" collapsed="false">
      <c r="A571" s="161"/>
      <c r="B571" s="162"/>
      <c r="K571" s="55"/>
      <c r="L571" s="55"/>
      <c r="M571" s="55"/>
      <c r="N571" s="55"/>
      <c r="O571" s="55"/>
      <c r="P571" s="55"/>
    </row>
    <row r="572" s="10" customFormat="true" ht="26.1" hidden="false" customHeight="true" outlineLevel="0" collapsed="false">
      <c r="A572" s="161"/>
      <c r="B572" s="161"/>
      <c r="K572" s="55"/>
      <c r="L572" s="55"/>
      <c r="M572" s="55"/>
      <c r="N572" s="55"/>
      <c r="O572" s="55"/>
      <c r="P572" s="55"/>
      <c r="Q572" s="55"/>
      <c r="R572" s="55"/>
    </row>
    <row r="573" s="10" customFormat="true" ht="26.1" hidden="false" customHeight="true" outlineLevel="0" collapsed="false">
      <c r="A573" s="161"/>
      <c r="B573" s="162"/>
      <c r="K573" s="55"/>
      <c r="L573" s="55"/>
      <c r="M573" s="55"/>
      <c r="N573" s="55"/>
      <c r="O573" s="55"/>
      <c r="P573" s="55"/>
      <c r="Q573" s="55"/>
      <c r="R573" s="55"/>
    </row>
    <row r="574" s="55" customFormat="true" ht="26.1" hidden="false" customHeight="true" outlineLevel="0" collapsed="false">
      <c r="A574" s="161"/>
      <c r="B574" s="162"/>
      <c r="C574" s="10"/>
      <c r="D574" s="10"/>
      <c r="E574" s="10"/>
      <c r="F574" s="10"/>
      <c r="G574" s="10"/>
      <c r="H574" s="10"/>
      <c r="I574" s="10"/>
      <c r="J574" s="10"/>
    </row>
    <row r="575" s="55" customFormat="true" ht="26.1" hidden="false" customHeight="true" outlineLevel="0" collapsed="false">
      <c r="A575" s="161"/>
      <c r="B575" s="162"/>
      <c r="C575" s="10"/>
      <c r="D575" s="10"/>
      <c r="E575" s="10"/>
      <c r="F575" s="10"/>
      <c r="G575" s="10"/>
      <c r="H575" s="10"/>
      <c r="I575" s="10"/>
      <c r="J575" s="10"/>
    </row>
    <row r="576" s="55" customFormat="true" ht="26.1" hidden="false" customHeight="true" outlineLevel="0" collapsed="false">
      <c r="A576" s="161"/>
      <c r="B576" s="162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</row>
    <row r="577" s="55" customFormat="true" ht="26.1" hidden="false" customHeight="true" outlineLevel="0" collapsed="false">
      <c r="A577" s="161"/>
      <c r="B577" s="162"/>
      <c r="C577" s="10"/>
      <c r="D577" s="10"/>
      <c r="E577" s="10"/>
      <c r="F577" s="10"/>
      <c r="G577" s="10"/>
      <c r="H577" s="10"/>
      <c r="I577" s="10"/>
      <c r="J577" s="10"/>
      <c r="Q577" s="10"/>
      <c r="R577" s="10"/>
    </row>
    <row r="578" s="55" customFormat="true" ht="26.1" hidden="false" customHeight="true" outlineLevel="0" collapsed="false">
      <c r="A578" s="161"/>
      <c r="B578" s="162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</row>
    <row r="579" s="10" customFormat="true" ht="26.1" hidden="false" customHeight="true" outlineLevel="0" collapsed="false">
      <c r="A579" s="161"/>
      <c r="B579" s="162"/>
      <c r="K579" s="55"/>
      <c r="L579" s="55"/>
      <c r="M579" s="55"/>
      <c r="N579" s="55"/>
      <c r="O579" s="55"/>
      <c r="P579" s="55"/>
    </row>
    <row r="580" s="55" customFormat="true" ht="26.1" hidden="false" customHeight="true" outlineLevel="0" collapsed="false">
      <c r="A580" s="166"/>
      <c r="B580" s="166"/>
      <c r="C580" s="10"/>
      <c r="D580" s="10"/>
      <c r="E580" s="10"/>
      <c r="F580" s="10"/>
      <c r="G580" s="10"/>
      <c r="H580" s="10"/>
      <c r="I580" s="10"/>
      <c r="J580" s="10"/>
    </row>
    <row r="581" s="55" customFormat="true" ht="35.25" hidden="false" customHeight="true" outlineLevel="0" collapsed="false">
      <c r="A581" s="166"/>
      <c r="B581" s="167"/>
      <c r="C581" s="10"/>
      <c r="D581" s="10"/>
      <c r="E581" s="10"/>
      <c r="F581" s="10"/>
      <c r="G581" s="10"/>
      <c r="H581" s="10"/>
      <c r="I581" s="111"/>
      <c r="J581" s="111"/>
      <c r="K581" s="10"/>
      <c r="L581" s="10"/>
      <c r="M581" s="10"/>
      <c r="N581" s="10"/>
      <c r="O581" s="10"/>
      <c r="P581" s="10"/>
    </row>
    <row r="582" s="10" customFormat="true" ht="26.1" hidden="false" customHeight="true" outlineLevel="0" collapsed="false">
      <c r="A582" s="170"/>
      <c r="B582" s="170"/>
      <c r="K582" s="55"/>
      <c r="L582" s="55"/>
      <c r="M582" s="55"/>
      <c r="N582" s="55"/>
      <c r="O582" s="55"/>
      <c r="P582" s="55"/>
    </row>
    <row r="583" s="55" customFormat="true" ht="26.1" hidden="false" customHeight="true" outlineLevel="0" collapsed="false">
      <c r="A583" s="161"/>
      <c r="B583" s="162"/>
      <c r="C583" s="10"/>
      <c r="D583" s="10"/>
      <c r="E583" s="10"/>
      <c r="F583" s="10"/>
      <c r="G583" s="10"/>
      <c r="H583" s="10"/>
      <c r="I583" s="10"/>
      <c r="J583" s="10"/>
    </row>
    <row r="584" s="55" customFormat="true" ht="26.1" hidden="false" customHeight="true" outlineLevel="0" collapsed="false">
      <c r="A584" s="161"/>
      <c r="B584" s="162"/>
      <c r="C584" s="10"/>
      <c r="D584" s="10"/>
      <c r="E584" s="10"/>
      <c r="F584" s="10"/>
      <c r="G584" s="10"/>
      <c r="H584" s="10"/>
      <c r="I584" s="10"/>
      <c r="J584" s="10"/>
      <c r="Q584" s="10"/>
      <c r="R584" s="10"/>
    </row>
    <row r="585" s="55" customFormat="true" ht="26.1" hidden="false" customHeight="true" outlineLevel="0" collapsed="false">
      <c r="A585" s="185"/>
      <c r="B585" s="185"/>
      <c r="C585" s="111"/>
      <c r="D585" s="111"/>
      <c r="E585" s="111"/>
      <c r="F585" s="111"/>
      <c r="G585" s="111"/>
      <c r="H585" s="111"/>
      <c r="I585" s="10"/>
      <c r="J585" s="10"/>
    </row>
    <row r="586" s="55" customFormat="true" ht="26.1" hidden="false" customHeight="true" outlineLevel="0" collapsed="false">
      <c r="A586" s="161"/>
      <c r="B586" s="162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</row>
    <row r="587" s="55" customFormat="true" ht="26.1" hidden="false" customHeight="true" outlineLevel="0" collapsed="false">
      <c r="A587" s="161"/>
      <c r="B587" s="162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</row>
    <row r="588" s="10" customFormat="true" ht="26.1" hidden="false" customHeight="true" outlineLevel="0" collapsed="false">
      <c r="A588" s="161"/>
      <c r="B588" s="162"/>
      <c r="K588" s="55"/>
      <c r="L588" s="55"/>
      <c r="M588" s="55"/>
      <c r="N588" s="55"/>
      <c r="O588" s="55"/>
      <c r="P588" s="55"/>
    </row>
    <row r="589" s="10" customFormat="true" ht="32.25" hidden="false" customHeight="true" outlineLevel="0" collapsed="false">
      <c r="A589" s="161"/>
      <c r="B589" s="162"/>
    </row>
    <row r="590" s="55" customFormat="true" ht="26.1" hidden="false" customHeight="true" outlineLevel="0" collapsed="false">
      <c r="A590" s="161"/>
      <c r="B590" s="161"/>
      <c r="C590" s="10"/>
      <c r="D590" s="10"/>
      <c r="E590" s="10"/>
      <c r="F590" s="10"/>
      <c r="G590" s="10"/>
      <c r="H590" s="10"/>
      <c r="I590" s="10"/>
      <c r="J590" s="10"/>
    </row>
    <row r="591" s="10" customFormat="true" ht="26.1" hidden="false" customHeight="true" outlineLevel="0" collapsed="false">
      <c r="A591" s="161"/>
      <c r="B591" s="161"/>
      <c r="K591" s="55"/>
      <c r="L591" s="55"/>
      <c r="M591" s="55"/>
      <c r="N591" s="55"/>
      <c r="O591" s="55"/>
      <c r="P591" s="55"/>
      <c r="Q591" s="55"/>
      <c r="R591" s="55"/>
    </row>
    <row r="592" s="55" customFormat="true" ht="26.1" hidden="false" customHeight="true" outlineLevel="0" collapsed="false">
      <c r="A592" s="161"/>
      <c r="B592" s="162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60"/>
      <c r="R592" s="160"/>
    </row>
    <row r="593" s="10" customFormat="true" ht="26.1" hidden="false" customHeight="true" outlineLevel="0" collapsed="false">
      <c r="A593" s="161"/>
      <c r="B593" s="161"/>
      <c r="K593" s="55"/>
      <c r="L593" s="55"/>
      <c r="M593" s="55"/>
      <c r="N593" s="55"/>
      <c r="O593" s="55"/>
      <c r="P593" s="55"/>
      <c r="Q593" s="55"/>
      <c r="R593" s="55"/>
    </row>
    <row r="594" s="55" customFormat="true" ht="26.1" hidden="false" customHeight="true" outlineLevel="0" collapsed="false">
      <c r="A594" s="161"/>
      <c r="B594" s="162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</row>
    <row r="595" s="10" customFormat="true" ht="26.1" hidden="false" customHeight="true" outlineLevel="0" collapsed="false">
      <c r="A595" s="161"/>
      <c r="B595" s="162"/>
      <c r="K595" s="55"/>
      <c r="L595" s="55"/>
      <c r="M595" s="55"/>
      <c r="N595" s="55"/>
      <c r="O595" s="55"/>
      <c r="P595" s="55"/>
    </row>
    <row r="596" s="55" customFormat="true" ht="26.1" hidden="false" customHeight="true" outlineLevel="0" collapsed="false">
      <c r="A596" s="161"/>
      <c r="B596" s="161"/>
      <c r="C596" s="10"/>
      <c r="D596" s="10"/>
      <c r="E596" s="10"/>
      <c r="F596" s="10"/>
      <c r="G596" s="10"/>
      <c r="H596" s="10"/>
      <c r="I596" s="10"/>
      <c r="J596" s="10"/>
    </row>
    <row r="597" s="55" customFormat="true" ht="30.75" hidden="false" customHeight="true" outlineLevel="0" collapsed="false">
      <c r="A597" s="161"/>
      <c r="B597" s="162"/>
      <c r="C597" s="10"/>
      <c r="D597" s="10"/>
      <c r="E597" s="10"/>
      <c r="F597" s="10"/>
      <c r="G597" s="10"/>
      <c r="H597" s="10"/>
      <c r="I597" s="10"/>
      <c r="J597" s="10"/>
      <c r="K597" s="8" t="e">
        <f aca="false">#REF!</f>
        <v>#REF!</v>
      </c>
      <c r="L597" s="10"/>
      <c r="M597" s="10"/>
      <c r="N597" s="10"/>
      <c r="O597" s="10"/>
      <c r="P597" s="10"/>
      <c r="Q597" s="10"/>
      <c r="R597" s="10"/>
    </row>
    <row r="598" s="10" customFormat="true" ht="26.1" hidden="false" customHeight="true" outlineLevel="0" collapsed="false">
      <c r="A598" s="161"/>
      <c r="B598" s="161"/>
      <c r="Q598" s="55"/>
      <c r="R598" s="55"/>
    </row>
    <row r="599" s="55" customFormat="true" ht="26.1" hidden="false" customHeight="true" outlineLevel="0" collapsed="false">
      <c r="A599" s="161"/>
      <c r="B599" s="162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</row>
    <row r="600" s="10" customFormat="true" ht="26.1" hidden="false" customHeight="true" outlineLevel="0" collapsed="false">
      <c r="A600" s="161"/>
      <c r="B600" s="162"/>
      <c r="K600" s="55"/>
      <c r="L600" s="55"/>
      <c r="M600" s="55"/>
      <c r="N600" s="55"/>
      <c r="O600" s="55"/>
      <c r="P600" s="55"/>
      <c r="Q600" s="55"/>
      <c r="R600" s="55"/>
    </row>
    <row r="601" s="111" customFormat="true" ht="26.1" hidden="false" customHeight="true" outlineLevel="0" collapsed="false">
      <c r="A601" s="161"/>
      <c r="B601" s="161"/>
      <c r="C601" s="10"/>
      <c r="D601" s="10"/>
      <c r="E601" s="10"/>
      <c r="F601" s="10"/>
      <c r="G601" s="10"/>
      <c r="H601" s="10"/>
      <c r="I601" s="10"/>
      <c r="J601" s="10"/>
      <c r="K601" s="55"/>
      <c r="L601" s="55"/>
      <c r="M601" s="55"/>
      <c r="N601" s="55"/>
      <c r="O601" s="55"/>
      <c r="P601" s="55"/>
      <c r="Q601" s="55"/>
      <c r="R601" s="55"/>
    </row>
    <row r="602" s="10" customFormat="true" ht="26.1" hidden="false" customHeight="true" outlineLevel="0" collapsed="false">
      <c r="A602" s="161"/>
      <c r="B602" s="161"/>
      <c r="K602" s="160"/>
      <c r="L602" s="160"/>
      <c r="M602" s="160"/>
      <c r="N602" s="160"/>
      <c r="O602" s="160"/>
      <c r="P602" s="160"/>
    </row>
    <row r="603" s="55" customFormat="true" ht="26.1" hidden="false" customHeight="true" outlineLevel="0" collapsed="false">
      <c r="A603" s="161"/>
      <c r="B603" s="161"/>
      <c r="C603" s="10"/>
      <c r="D603" s="10"/>
      <c r="E603" s="10"/>
      <c r="F603" s="10"/>
      <c r="G603" s="10"/>
      <c r="H603" s="10"/>
      <c r="I603" s="10"/>
      <c r="J603" s="10"/>
    </row>
    <row r="604" s="10" customFormat="true" ht="26.1" hidden="false" customHeight="true" outlineLevel="0" collapsed="false">
      <c r="A604" s="161"/>
      <c r="B604" s="162"/>
      <c r="K604" s="55"/>
      <c r="L604" s="55"/>
      <c r="M604" s="55"/>
      <c r="N604" s="55"/>
      <c r="O604" s="55"/>
      <c r="P604" s="55"/>
      <c r="Q604" s="58"/>
      <c r="R604" s="58"/>
    </row>
    <row r="605" s="55" customFormat="true" ht="26.1" hidden="false" customHeight="true" outlineLevel="0" collapsed="false">
      <c r="A605" s="161"/>
      <c r="B605" s="162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</row>
    <row r="606" s="10" customFormat="true" ht="26.1" hidden="false" customHeight="true" outlineLevel="0" collapsed="false">
      <c r="A606" s="161"/>
      <c r="B606" s="161"/>
      <c r="K606" s="55"/>
      <c r="L606" s="55"/>
      <c r="M606" s="55"/>
      <c r="N606" s="55"/>
      <c r="O606" s="55"/>
      <c r="P606" s="55"/>
      <c r="Q606" s="55"/>
      <c r="R606" s="55"/>
    </row>
    <row r="607" s="55" customFormat="true" ht="26.1" hidden="false" customHeight="true" outlineLevel="0" collapsed="false">
      <c r="A607" s="161"/>
      <c r="B607" s="162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</row>
    <row r="608" s="10" customFormat="true" ht="26.1" hidden="false" customHeight="true" outlineLevel="0" collapsed="false">
      <c r="A608" s="161"/>
      <c r="B608" s="162"/>
      <c r="K608" s="55"/>
      <c r="L608" s="55"/>
      <c r="M608" s="55"/>
      <c r="N608" s="55"/>
      <c r="O608" s="55"/>
      <c r="P608" s="55"/>
      <c r="Q608" s="55"/>
      <c r="R608" s="55"/>
    </row>
    <row r="609" s="55" customFormat="true" ht="44.25" hidden="false" customHeight="true" outlineLevel="0" collapsed="false">
      <c r="A609" s="161"/>
      <c r="B609" s="161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</row>
    <row r="610" s="10" customFormat="true" ht="44.25" hidden="false" customHeight="true" outlineLevel="0" collapsed="false">
      <c r="A610" s="161"/>
      <c r="B610" s="162"/>
      <c r="K610" s="55"/>
      <c r="L610" s="55"/>
      <c r="M610" s="55"/>
      <c r="N610" s="55"/>
      <c r="O610" s="55"/>
      <c r="P610" s="55"/>
    </row>
    <row r="611" s="55" customFormat="true" ht="26.1" hidden="false" customHeight="true" outlineLevel="0" collapsed="false">
      <c r="A611" s="152"/>
      <c r="B611" s="152"/>
      <c r="C611" s="10"/>
      <c r="D611" s="10"/>
      <c r="E611" s="10"/>
      <c r="F611" s="10"/>
      <c r="G611" s="10"/>
      <c r="H611" s="10"/>
      <c r="I611" s="10"/>
      <c r="J611" s="10"/>
    </row>
    <row r="612" s="58" customFormat="true" ht="26.1" hidden="false" customHeight="true" outlineLevel="0" collapsed="false">
      <c r="A612" s="152"/>
      <c r="B612" s="153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55"/>
      <c r="R612" s="55"/>
    </row>
    <row r="613" s="55" customFormat="true" ht="26.1" hidden="false" customHeight="true" outlineLevel="0" collapsed="false">
      <c r="A613" s="152"/>
      <c r="B613" s="152"/>
      <c r="C613" s="10"/>
      <c r="D613" s="10"/>
      <c r="E613" s="10"/>
      <c r="F613" s="10"/>
      <c r="G613" s="10"/>
      <c r="H613" s="10"/>
      <c r="I613" s="10"/>
      <c r="J613" s="10"/>
    </row>
    <row r="614" s="10" customFormat="true" ht="26.1" hidden="false" customHeight="true" outlineLevel="0" collapsed="false">
      <c r="A614" s="152"/>
      <c r="B614" s="153"/>
      <c r="K614" s="58"/>
      <c r="L614" s="58"/>
      <c r="M614" s="58"/>
      <c r="N614" s="58"/>
      <c r="O614" s="58"/>
      <c r="P614" s="58"/>
      <c r="Q614" s="55"/>
      <c r="R614" s="55"/>
    </row>
    <row r="615" s="55" customFormat="true" ht="26.1" hidden="false" customHeight="true" outlineLevel="0" collapsed="false">
      <c r="A615" s="152"/>
      <c r="B615" s="153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</row>
    <row r="616" s="55" customFormat="true" ht="26.1" hidden="false" customHeight="true" outlineLevel="0" collapsed="false">
      <c r="A616" s="152"/>
      <c r="B616" s="152"/>
      <c r="C616" s="10"/>
      <c r="D616" s="10"/>
      <c r="E616" s="10"/>
      <c r="F616" s="10"/>
      <c r="G616" s="10"/>
      <c r="H616" s="10"/>
      <c r="I616" s="10"/>
      <c r="J616" s="10"/>
    </row>
    <row r="617" s="55" customFormat="true" ht="45.75" hidden="false" customHeight="true" outlineLevel="0" collapsed="false">
      <c r="A617" s="152"/>
      <c r="B617" s="153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</row>
    <row r="618" s="10" customFormat="true" ht="45.75" hidden="false" customHeight="true" outlineLevel="0" collapsed="false">
      <c r="A618" s="161"/>
      <c r="B618" s="162"/>
      <c r="K618" s="55"/>
      <c r="L618" s="55"/>
      <c r="M618" s="55"/>
      <c r="N618" s="55"/>
      <c r="O618" s="55"/>
      <c r="P618" s="55"/>
      <c r="Q618" s="55"/>
      <c r="R618" s="55"/>
    </row>
    <row r="619" s="55" customFormat="true" ht="26.1" hidden="false" customHeight="true" outlineLevel="0" collapsed="false">
      <c r="A619" s="152"/>
      <c r="B619" s="152"/>
      <c r="C619" s="10"/>
      <c r="D619" s="10"/>
      <c r="E619" s="10"/>
      <c r="F619" s="10"/>
      <c r="G619" s="10"/>
      <c r="H619" s="10"/>
      <c r="I619" s="10"/>
      <c r="J619" s="10"/>
      <c r="Q619" s="10"/>
      <c r="R619" s="10"/>
    </row>
    <row r="620" s="55" customFormat="true" ht="26.1" hidden="false" customHeight="true" outlineLevel="0" collapsed="false">
      <c r="A620" s="152"/>
      <c r="B620" s="153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</row>
    <row r="621" s="55" customFormat="true" ht="26.1" hidden="false" customHeight="true" outlineLevel="0" collapsed="false">
      <c r="A621" s="152"/>
      <c r="B621" s="152"/>
      <c r="C621" s="10"/>
      <c r="D621" s="10"/>
      <c r="E621" s="10"/>
      <c r="F621" s="10"/>
      <c r="G621" s="10"/>
      <c r="H621" s="10"/>
      <c r="I621" s="10"/>
      <c r="J621" s="10"/>
      <c r="Q621" s="10"/>
      <c r="R621" s="10"/>
    </row>
    <row r="622" s="10" customFormat="true" ht="30.75" hidden="false" customHeight="true" outlineLevel="0" collapsed="false">
      <c r="A622" s="152"/>
      <c r="B622" s="153"/>
      <c r="K622" s="55"/>
      <c r="L622" s="55"/>
      <c r="M622" s="55"/>
      <c r="N622" s="55"/>
      <c r="O622" s="55"/>
      <c r="P622" s="55"/>
    </row>
    <row r="623" s="55" customFormat="true" ht="26.1" hidden="false" customHeight="true" outlineLevel="0" collapsed="false">
      <c r="A623" s="152"/>
      <c r="B623" s="153"/>
      <c r="C623" s="10"/>
      <c r="D623" s="10"/>
      <c r="E623" s="10"/>
      <c r="F623" s="10"/>
      <c r="G623" s="10"/>
      <c r="H623" s="10"/>
      <c r="I623" s="10"/>
      <c r="J623" s="10"/>
      <c r="Q623" s="10"/>
      <c r="R623" s="10"/>
    </row>
    <row r="624" s="10" customFormat="true" ht="26.1" hidden="false" customHeight="true" outlineLevel="0" collapsed="false">
      <c r="A624" s="152"/>
      <c r="B624" s="152"/>
      <c r="K624" s="55"/>
      <c r="L624" s="55"/>
      <c r="M624" s="55"/>
      <c r="N624" s="55"/>
      <c r="O624" s="55"/>
      <c r="P624" s="55"/>
    </row>
    <row r="625" s="10" customFormat="true" ht="26.1" hidden="false" customHeight="true" outlineLevel="0" collapsed="false">
      <c r="A625" s="152"/>
      <c r="B625" s="153"/>
    </row>
    <row r="626" s="10" customFormat="true" ht="26.1" hidden="false" customHeight="true" outlineLevel="0" collapsed="false">
      <c r="A626" s="152"/>
      <c r="B626" s="153"/>
      <c r="K626" s="55"/>
      <c r="L626" s="55"/>
      <c r="M626" s="55"/>
      <c r="N626" s="55"/>
      <c r="O626" s="55"/>
      <c r="P626" s="55"/>
    </row>
    <row r="627" s="73" customFormat="true" ht="26.1" hidden="false" customHeight="true" outlineLevel="0" collapsed="false">
      <c r="A627" s="152"/>
      <c r="B627" s="153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55"/>
      <c r="R627" s="55"/>
    </row>
    <row r="628" s="55" customFormat="true" ht="26.1" hidden="false" customHeight="true" outlineLevel="0" collapsed="false">
      <c r="A628" s="152"/>
      <c r="B628" s="153"/>
      <c r="C628" s="10"/>
      <c r="D628" s="10"/>
      <c r="E628" s="10"/>
      <c r="F628" s="10"/>
      <c r="G628" s="10"/>
      <c r="H628" s="10"/>
      <c r="I628" s="10"/>
      <c r="J628" s="10"/>
    </row>
    <row r="629" s="55" customFormat="true" ht="35.25" hidden="false" customHeight="true" outlineLevel="0" collapsed="false">
      <c r="A629" s="152"/>
      <c r="B629" s="152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</row>
    <row r="630" s="55" customFormat="true" ht="38.25" hidden="false" customHeight="true" outlineLevel="0" collapsed="false">
      <c r="A630" s="152"/>
      <c r="B630" s="153"/>
      <c r="C630" s="10"/>
      <c r="D630" s="10"/>
      <c r="E630" s="10"/>
      <c r="F630" s="10"/>
      <c r="G630" s="10"/>
      <c r="H630" s="10"/>
      <c r="I630" s="10"/>
      <c r="J630" s="10"/>
    </row>
    <row r="631" s="55" customFormat="true" ht="29.25" hidden="false" customHeight="true" outlineLevel="0" collapsed="false">
      <c r="A631" s="152"/>
      <c r="B631" s="152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</row>
    <row r="632" s="10" customFormat="true" ht="29.25" hidden="false" customHeight="true" outlineLevel="0" collapsed="false">
      <c r="A632" s="152"/>
      <c r="B632" s="153"/>
    </row>
    <row r="633" s="55" customFormat="true" ht="30.75" hidden="false" customHeight="true" outlineLevel="0" collapsed="false">
      <c r="A633" s="152"/>
      <c r="B633" s="152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</row>
    <row r="634" s="160" customFormat="true" ht="34.5" hidden="false" customHeight="true" outlineLevel="0" collapsed="false">
      <c r="A634" s="152"/>
      <c r="B634" s="153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55"/>
      <c r="R634" s="55"/>
    </row>
    <row r="635" s="55" customFormat="true" ht="26.1" hidden="false" customHeight="true" outlineLevel="0" collapsed="false">
      <c r="A635" s="152"/>
      <c r="B635" s="152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</row>
    <row r="636" s="55" customFormat="true" ht="35.25" hidden="false" customHeight="true" outlineLevel="0" collapsed="false">
      <c r="A636" s="152"/>
      <c r="B636" s="152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</row>
    <row r="637" s="10" customFormat="true" ht="31.5" hidden="false" customHeight="true" outlineLevel="0" collapsed="false">
      <c r="A637" s="152"/>
      <c r="B637" s="152"/>
      <c r="K637" s="55"/>
      <c r="L637" s="55"/>
      <c r="M637" s="55"/>
      <c r="N637" s="55"/>
      <c r="O637" s="55"/>
      <c r="P637" s="55"/>
      <c r="Q637" s="55"/>
      <c r="R637" s="55"/>
    </row>
    <row r="638" s="10" customFormat="true" ht="26.1" hidden="false" customHeight="true" outlineLevel="0" collapsed="false">
      <c r="A638" s="152"/>
      <c r="B638" s="152"/>
      <c r="K638" s="55"/>
      <c r="L638" s="55"/>
      <c r="M638" s="55"/>
      <c r="N638" s="55"/>
      <c r="O638" s="55"/>
      <c r="P638" s="55"/>
      <c r="Q638" s="55"/>
      <c r="R638" s="55"/>
    </row>
    <row r="639" s="10" customFormat="true" ht="26.1" hidden="false" customHeight="true" outlineLevel="0" collapsed="false">
      <c r="A639" s="152"/>
      <c r="B639" s="152"/>
      <c r="K639" s="55"/>
      <c r="L639" s="55"/>
      <c r="M639" s="55"/>
      <c r="N639" s="55"/>
      <c r="O639" s="55"/>
      <c r="P639" s="55"/>
      <c r="Q639" s="55"/>
      <c r="R639" s="55"/>
    </row>
    <row r="640" s="10" customFormat="true" ht="26.1" hidden="false" customHeight="true" outlineLevel="0" collapsed="false">
      <c r="A640" s="152"/>
      <c r="B640" s="152"/>
      <c r="K640" s="55"/>
      <c r="L640" s="55"/>
      <c r="M640" s="55"/>
      <c r="N640" s="55"/>
      <c r="O640" s="55"/>
      <c r="P640" s="55"/>
      <c r="Q640" s="55"/>
      <c r="R640" s="55"/>
    </row>
    <row r="641" s="10" customFormat="true" ht="26.1" hidden="false" customHeight="true" outlineLevel="0" collapsed="false">
      <c r="A641" s="152"/>
      <c r="B641" s="153"/>
      <c r="K641" s="55"/>
      <c r="L641" s="55"/>
      <c r="M641" s="55"/>
      <c r="N641" s="55"/>
      <c r="O641" s="55"/>
      <c r="P641" s="55"/>
    </row>
    <row r="642" s="10" customFormat="true" ht="30.75" hidden="false" customHeight="true" outlineLevel="0" collapsed="false">
      <c r="A642" s="152"/>
      <c r="B642" s="153"/>
    </row>
    <row r="643" s="55" customFormat="true" ht="26.1" hidden="false" customHeight="true" outlineLevel="0" collapsed="false">
      <c r="A643" s="152"/>
      <c r="B643" s="153"/>
      <c r="C643" s="10"/>
      <c r="D643" s="10"/>
      <c r="E643" s="10"/>
      <c r="F643" s="10"/>
      <c r="G643" s="10"/>
      <c r="H643" s="10"/>
      <c r="I643" s="10"/>
      <c r="J643" s="10"/>
    </row>
    <row r="644" s="55" customFormat="true" ht="26.1" hidden="false" customHeight="true" outlineLevel="0" collapsed="false">
      <c r="A644" s="152"/>
      <c r="B644" s="153"/>
      <c r="C644" s="10"/>
      <c r="D644" s="10"/>
      <c r="E644" s="10"/>
      <c r="F644" s="10"/>
      <c r="G644" s="10"/>
      <c r="H644" s="10"/>
      <c r="I644" s="10"/>
      <c r="J644" s="10"/>
      <c r="Q644" s="10"/>
      <c r="R644" s="10"/>
    </row>
    <row r="645" s="55" customFormat="true" ht="26.1" hidden="false" customHeight="true" outlineLevel="0" collapsed="false">
      <c r="A645" s="161"/>
      <c r="B645" s="162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</row>
    <row r="646" s="55" customFormat="true" ht="26.1" hidden="false" customHeight="true" outlineLevel="0" collapsed="false">
      <c r="A646" s="172"/>
      <c r="B646" s="172"/>
      <c r="C646" s="10"/>
      <c r="D646" s="10"/>
      <c r="E646" s="10"/>
      <c r="F646" s="10"/>
      <c r="G646" s="10"/>
      <c r="H646" s="10"/>
      <c r="I646" s="10"/>
      <c r="J646" s="10"/>
      <c r="Q646" s="10"/>
      <c r="R646" s="10"/>
    </row>
    <row r="647" s="55" customFormat="true" ht="26.1" hidden="false" customHeight="true" outlineLevel="0" collapsed="false">
      <c r="A647" s="172"/>
      <c r="B647" s="203"/>
      <c r="C647" s="10"/>
      <c r="D647" s="10"/>
      <c r="E647" s="10"/>
      <c r="F647" s="10"/>
      <c r="G647" s="10"/>
      <c r="H647" s="10"/>
      <c r="I647" s="10"/>
      <c r="J647" s="10"/>
    </row>
    <row r="648" s="10" customFormat="true" ht="26.1" hidden="false" customHeight="true" outlineLevel="0" collapsed="false">
      <c r="A648" s="172"/>
      <c r="B648" s="203"/>
      <c r="K648" s="55"/>
      <c r="L648" s="55"/>
      <c r="M648" s="55"/>
      <c r="N648" s="55"/>
      <c r="O648" s="55"/>
      <c r="P648" s="55"/>
    </row>
    <row r="649" s="55" customFormat="true" ht="26.1" hidden="false" customHeight="true" outlineLevel="0" collapsed="false">
      <c r="A649" s="172"/>
      <c r="B649" s="172"/>
      <c r="C649" s="10"/>
      <c r="D649" s="10"/>
      <c r="E649" s="10"/>
      <c r="F649" s="10"/>
      <c r="G649" s="10"/>
      <c r="H649" s="10"/>
      <c r="I649" s="10"/>
      <c r="J649" s="10"/>
    </row>
    <row r="650" s="55" customFormat="true" ht="26.1" hidden="false" customHeight="true" outlineLevel="0" collapsed="false">
      <c r="A650" s="172"/>
      <c r="B650" s="203"/>
      <c r="C650" s="10"/>
      <c r="D650" s="10"/>
      <c r="E650" s="10"/>
      <c r="F650" s="10"/>
      <c r="G650" s="10"/>
      <c r="H650" s="10"/>
      <c r="I650" s="10"/>
      <c r="J650" s="10"/>
    </row>
    <row r="651" s="55" customFormat="true" ht="26.1" hidden="false" customHeight="true" outlineLevel="0" collapsed="false">
      <c r="A651" s="172"/>
      <c r="B651" s="203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</row>
    <row r="652" s="10" customFormat="true" ht="26.1" hidden="false" customHeight="true" outlineLevel="0" collapsed="false">
      <c r="A652" s="172"/>
      <c r="B652" s="203"/>
      <c r="Q652" s="55"/>
      <c r="R652" s="55"/>
    </row>
    <row r="653" s="55" customFormat="true" ht="26.1" hidden="false" customHeight="true" outlineLevel="0" collapsed="false">
      <c r="A653" s="172"/>
      <c r="B653" s="203"/>
      <c r="C653" s="10"/>
      <c r="D653" s="10"/>
      <c r="E653" s="10"/>
      <c r="F653" s="10"/>
      <c r="G653" s="10"/>
      <c r="H653" s="10"/>
      <c r="I653" s="10"/>
      <c r="J653" s="10"/>
      <c r="Q653" s="10"/>
      <c r="R653" s="10"/>
    </row>
    <row r="654" s="55" customFormat="true" ht="26.1" hidden="false" customHeight="true" outlineLevel="0" collapsed="false">
      <c r="A654" s="172"/>
      <c r="B654" s="203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11"/>
      <c r="R654" s="111"/>
    </row>
    <row r="655" s="55" customFormat="true" ht="26.1" hidden="false" customHeight="true" outlineLevel="0" collapsed="false">
      <c r="A655" s="172"/>
      <c r="B655" s="172"/>
      <c r="C655" s="10"/>
      <c r="D655" s="10"/>
      <c r="E655" s="10"/>
      <c r="F655" s="10"/>
      <c r="G655" s="10"/>
      <c r="H655" s="10"/>
      <c r="I655" s="10"/>
      <c r="J655" s="10"/>
      <c r="Q655" s="10"/>
      <c r="R655" s="10"/>
    </row>
    <row r="656" s="10" customFormat="true" ht="26.1" hidden="false" customHeight="true" outlineLevel="0" collapsed="false">
      <c r="A656" s="172"/>
      <c r="B656" s="172"/>
      <c r="Q656" s="55"/>
      <c r="R656" s="55"/>
    </row>
    <row r="657" s="55" customFormat="true" ht="26.1" hidden="false" customHeight="true" outlineLevel="0" collapsed="false">
      <c r="A657" s="172"/>
      <c r="B657" s="203"/>
      <c r="C657" s="10"/>
      <c r="D657" s="10"/>
      <c r="E657" s="10"/>
      <c r="F657" s="10"/>
      <c r="G657" s="10"/>
      <c r="H657" s="10"/>
      <c r="I657" s="10"/>
      <c r="J657" s="10"/>
      <c r="Q657" s="10"/>
      <c r="R657" s="10"/>
    </row>
    <row r="658" s="10" customFormat="true" ht="26.1" hidden="false" customHeight="true" outlineLevel="0" collapsed="false">
      <c r="A658" s="172"/>
      <c r="B658" s="172"/>
      <c r="Q658" s="55"/>
      <c r="R658" s="55"/>
    </row>
    <row r="659" s="10" customFormat="true" ht="29.25" hidden="false" customHeight="true" outlineLevel="0" collapsed="false">
      <c r="A659" s="172"/>
      <c r="B659" s="203"/>
      <c r="K659" s="55"/>
      <c r="L659" s="55"/>
      <c r="M659" s="55"/>
      <c r="N659" s="55"/>
      <c r="O659" s="55"/>
      <c r="P659" s="55"/>
    </row>
    <row r="660" s="10" customFormat="true" ht="26.1" hidden="false" customHeight="true" outlineLevel="0" collapsed="false">
      <c r="A660" s="152"/>
      <c r="B660" s="152"/>
      <c r="K660" s="55"/>
      <c r="L660" s="55"/>
      <c r="M660" s="55"/>
      <c r="N660" s="55"/>
      <c r="O660" s="55"/>
      <c r="P660" s="55"/>
      <c r="Q660" s="55"/>
      <c r="R660" s="55"/>
    </row>
    <row r="661" s="55" customFormat="true" ht="26.1" hidden="false" customHeight="true" outlineLevel="0" collapsed="false">
      <c r="A661" s="204"/>
      <c r="B661" s="205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</row>
    <row r="662" s="10" customFormat="true" ht="26.1" hidden="false" customHeight="true" outlineLevel="0" collapsed="false">
      <c r="A662" s="204"/>
      <c r="B662" s="204"/>
      <c r="K662" s="55"/>
      <c r="L662" s="55"/>
      <c r="M662" s="55"/>
      <c r="N662" s="55"/>
      <c r="O662" s="55"/>
      <c r="P662" s="55"/>
      <c r="Q662" s="55"/>
      <c r="R662" s="55"/>
    </row>
    <row r="663" s="55" customFormat="true" ht="26.1" hidden="false" customHeight="true" outlineLevel="0" collapsed="false">
      <c r="A663" s="187"/>
      <c r="B663" s="188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</row>
    <row r="664" s="55" customFormat="true" ht="26.1" hidden="false" customHeight="true" outlineLevel="0" collapsed="false">
      <c r="A664" s="187"/>
      <c r="B664" s="188"/>
      <c r="C664" s="10"/>
      <c r="D664" s="10"/>
      <c r="E664" s="10"/>
      <c r="F664" s="10"/>
      <c r="G664" s="10"/>
      <c r="H664" s="10"/>
      <c r="I664" s="111"/>
      <c r="J664" s="111"/>
      <c r="K664" s="111"/>
      <c r="L664" s="111"/>
      <c r="M664" s="111"/>
      <c r="N664" s="111"/>
      <c r="O664" s="111"/>
      <c r="P664" s="111"/>
    </row>
    <row r="665" s="55" customFormat="true" ht="26.1" hidden="false" customHeight="true" outlineLevel="0" collapsed="false">
      <c r="A665" s="161"/>
      <c r="B665" s="161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58"/>
      <c r="R665" s="58"/>
    </row>
    <row r="666" s="10" customFormat="true" ht="26.1" hidden="false" customHeight="true" outlineLevel="0" collapsed="false">
      <c r="A666" s="161"/>
      <c r="B666" s="162"/>
      <c r="K666" s="55"/>
      <c r="L666" s="55"/>
      <c r="M666" s="55"/>
      <c r="N666" s="55"/>
      <c r="O666" s="55"/>
      <c r="P666" s="55"/>
      <c r="Q666" s="55"/>
      <c r="R666" s="55"/>
    </row>
    <row r="667" s="55" customFormat="true" ht="26.1" hidden="false" customHeight="true" outlineLevel="0" collapsed="false">
      <c r="A667" s="161"/>
      <c r="B667" s="161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</row>
    <row r="668" s="10" customFormat="true" ht="26.1" hidden="false" customHeight="true" outlineLevel="0" collapsed="false">
      <c r="A668" s="185"/>
      <c r="B668" s="185"/>
      <c r="C668" s="111"/>
      <c r="D668" s="111"/>
      <c r="E668" s="111"/>
      <c r="F668" s="111"/>
      <c r="G668" s="111"/>
      <c r="H668" s="111"/>
      <c r="K668" s="55"/>
      <c r="L668" s="55"/>
      <c r="M668" s="55"/>
      <c r="N668" s="55"/>
      <c r="O668" s="55"/>
      <c r="P668" s="55"/>
      <c r="Q668" s="55"/>
      <c r="R668" s="55"/>
    </row>
    <row r="669" s="55" customFormat="true" ht="30.75" hidden="false" customHeight="true" outlineLevel="0" collapsed="false">
      <c r="A669" s="161"/>
      <c r="B669" s="161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</row>
    <row r="670" s="55" customFormat="true" ht="26.1" hidden="false" customHeight="true" outlineLevel="0" collapsed="false">
      <c r="A670" s="161"/>
      <c r="B670" s="162"/>
      <c r="C670" s="10"/>
      <c r="D670" s="10"/>
      <c r="E670" s="10"/>
      <c r="F670" s="10"/>
      <c r="G670" s="10"/>
      <c r="H670" s="10"/>
      <c r="I670" s="10"/>
      <c r="J670" s="10"/>
    </row>
    <row r="671" s="55" customFormat="true" ht="26.1" hidden="false" customHeight="true" outlineLevel="0" collapsed="false">
      <c r="A671" s="161"/>
      <c r="B671" s="161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</row>
    <row r="672" s="10" customFormat="true" ht="26.1" hidden="false" customHeight="true" outlineLevel="0" collapsed="false">
      <c r="A672" s="161"/>
      <c r="B672" s="162"/>
      <c r="K672" s="55"/>
      <c r="L672" s="55"/>
      <c r="M672" s="55"/>
      <c r="N672" s="55"/>
      <c r="O672" s="55"/>
      <c r="P672" s="55"/>
      <c r="Q672" s="55"/>
      <c r="R672" s="55"/>
    </row>
    <row r="673" s="10" customFormat="true" ht="26.1" hidden="false" customHeight="true" outlineLevel="0" collapsed="false">
      <c r="A673" s="161"/>
      <c r="B673" s="161"/>
      <c r="Q673" s="55"/>
      <c r="R673" s="55"/>
    </row>
    <row r="674" s="10" customFormat="true" ht="26.1" hidden="false" customHeight="true" outlineLevel="0" collapsed="false">
      <c r="A674" s="161"/>
      <c r="B674" s="162"/>
      <c r="K674" s="55"/>
      <c r="L674" s="55"/>
      <c r="M674" s="55"/>
      <c r="N674" s="55"/>
      <c r="O674" s="55"/>
      <c r="P674" s="55"/>
      <c r="Q674" s="55"/>
      <c r="R674" s="55"/>
    </row>
    <row r="675" s="55" customFormat="true" ht="26.1" hidden="false" customHeight="true" outlineLevel="0" collapsed="false">
      <c r="A675" s="161"/>
      <c r="B675" s="161"/>
      <c r="C675" s="10"/>
      <c r="D675" s="10"/>
      <c r="E675" s="10"/>
      <c r="F675" s="10"/>
      <c r="G675" s="10"/>
      <c r="H675" s="10"/>
      <c r="I675" s="10"/>
      <c r="J675" s="10"/>
      <c r="K675" s="206" t="e">
        <f aca="false">#REF!</f>
        <v>#REF!</v>
      </c>
      <c r="L675" s="58"/>
      <c r="M675" s="58"/>
      <c r="N675" s="58"/>
      <c r="O675" s="58"/>
      <c r="P675" s="58"/>
      <c r="Q675" s="10"/>
      <c r="R675" s="10"/>
    </row>
    <row r="676" s="10" customFormat="true" ht="26.1" hidden="false" customHeight="true" outlineLevel="0" collapsed="false">
      <c r="A676" s="161"/>
      <c r="B676" s="162"/>
      <c r="K676" s="55"/>
      <c r="L676" s="55"/>
      <c r="M676" s="55"/>
      <c r="N676" s="55"/>
      <c r="O676" s="55"/>
      <c r="P676" s="55"/>
      <c r="Q676" s="55"/>
      <c r="R676" s="55"/>
    </row>
    <row r="677" s="55" customFormat="true" ht="26.1" hidden="false" customHeight="true" outlineLevel="0" collapsed="false">
      <c r="A677" s="161"/>
      <c r="B677" s="161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</row>
    <row r="678" s="55" customFormat="true" ht="26.1" hidden="false" customHeight="true" outlineLevel="0" collapsed="false">
      <c r="A678" s="161"/>
      <c r="B678" s="162"/>
      <c r="C678" s="10"/>
      <c r="D678" s="10"/>
      <c r="E678" s="10"/>
      <c r="F678" s="10"/>
      <c r="G678" s="10"/>
      <c r="H678" s="10"/>
      <c r="I678" s="10"/>
      <c r="J678" s="10"/>
      <c r="Q678" s="10"/>
      <c r="R678" s="10"/>
    </row>
    <row r="679" s="55" customFormat="true" ht="26.1" hidden="false" customHeight="true" outlineLevel="0" collapsed="false">
      <c r="A679" s="161"/>
      <c r="B679" s="162"/>
      <c r="C679" s="10"/>
      <c r="D679" s="10"/>
      <c r="E679" s="10"/>
      <c r="F679" s="10"/>
      <c r="G679" s="10"/>
      <c r="H679" s="10"/>
      <c r="I679" s="10"/>
      <c r="J679" s="10"/>
      <c r="Q679" s="10"/>
      <c r="R679" s="10"/>
    </row>
    <row r="680" s="55" customFormat="true" ht="26.1" hidden="false" customHeight="true" outlineLevel="0" collapsed="false">
      <c r="A680" s="161"/>
      <c r="B680" s="162"/>
      <c r="C680" s="10"/>
      <c r="D680" s="10"/>
      <c r="E680" s="10"/>
      <c r="F680" s="10"/>
      <c r="G680" s="10"/>
      <c r="H680" s="10"/>
      <c r="I680" s="10"/>
      <c r="J680" s="10"/>
      <c r="Q680" s="73"/>
      <c r="R680" s="73"/>
    </row>
    <row r="681" s="10" customFormat="true" ht="26.1" hidden="false" customHeight="true" outlineLevel="0" collapsed="false">
      <c r="A681" s="161"/>
      <c r="B681" s="161"/>
      <c r="Q681" s="55"/>
      <c r="R681" s="55"/>
    </row>
    <row r="682" s="55" customFormat="true" ht="26.1" hidden="false" customHeight="true" outlineLevel="0" collapsed="false">
      <c r="A682" s="161"/>
      <c r="B682" s="162"/>
      <c r="C682" s="10"/>
      <c r="D682" s="10"/>
      <c r="E682" s="10"/>
      <c r="F682" s="10"/>
      <c r="G682" s="10"/>
      <c r="H682" s="10"/>
      <c r="I682" s="10"/>
      <c r="J682" s="10"/>
    </row>
    <row r="683" s="10" customFormat="true" ht="26.1" hidden="false" customHeight="true" outlineLevel="0" collapsed="false">
      <c r="A683" s="161"/>
      <c r="B683" s="162"/>
      <c r="K683" s="55"/>
      <c r="L683" s="55"/>
      <c r="M683" s="55"/>
      <c r="N683" s="55"/>
      <c r="O683" s="55"/>
      <c r="P683" s="55"/>
      <c r="Q683" s="55"/>
      <c r="R683" s="55"/>
    </row>
    <row r="684" s="10" customFormat="true" ht="26.1" hidden="false" customHeight="true" outlineLevel="0" collapsed="false">
      <c r="A684" s="161"/>
      <c r="B684" s="162"/>
      <c r="K684" s="55"/>
      <c r="L684" s="55"/>
      <c r="M684" s="55"/>
      <c r="N684" s="55"/>
      <c r="O684" s="55"/>
      <c r="P684" s="55"/>
      <c r="Q684" s="55"/>
      <c r="R684" s="55"/>
    </row>
    <row r="685" s="55" customFormat="true" ht="26.1" hidden="false" customHeight="true" outlineLevel="0" collapsed="false">
      <c r="A685" s="161"/>
      <c r="B685" s="161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</row>
    <row r="686" s="55" customFormat="true" ht="26.1" hidden="false" customHeight="true" outlineLevel="0" collapsed="false">
      <c r="A686" s="161"/>
      <c r="B686" s="162"/>
      <c r="C686" s="10"/>
      <c r="D686" s="10"/>
      <c r="E686" s="10"/>
      <c r="F686" s="10"/>
      <c r="G686" s="10"/>
      <c r="H686" s="10"/>
      <c r="I686" s="10"/>
      <c r="J686" s="10"/>
      <c r="S686" s="197"/>
      <c r="T686" s="197"/>
      <c r="U686" s="197"/>
      <c r="V686" s="197"/>
      <c r="W686" s="197"/>
      <c r="X686" s="198"/>
      <c r="Y686" s="198"/>
    </row>
    <row r="687" s="55" customFormat="true" ht="26.1" hidden="false" customHeight="true" outlineLevel="0" collapsed="false">
      <c r="A687" s="161"/>
      <c r="B687" s="162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60"/>
      <c r="R687" s="160"/>
      <c r="S687" s="199"/>
      <c r="T687" s="199"/>
      <c r="U687" s="199"/>
      <c r="V687" s="199"/>
      <c r="W687" s="199"/>
      <c r="X687" s="198"/>
      <c r="Y687" s="198"/>
    </row>
    <row r="688" s="55" customFormat="true" ht="26.1" hidden="false" customHeight="true" outlineLevel="0" collapsed="false">
      <c r="A688" s="161"/>
      <c r="B688" s="162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S688" s="209"/>
      <c r="T688" s="229"/>
      <c r="U688" s="199"/>
      <c r="V688" s="199"/>
      <c r="W688" s="199"/>
      <c r="X688" s="198"/>
      <c r="Y688" s="198"/>
    </row>
    <row r="689" s="55" customFormat="true" ht="26.1" hidden="false" customHeight="true" outlineLevel="0" collapsed="false">
      <c r="A689" s="161"/>
      <c r="B689" s="161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S689" s="209"/>
      <c r="T689" s="229"/>
      <c r="U689" s="199"/>
      <c r="V689" s="199"/>
      <c r="W689" s="199"/>
      <c r="X689" s="198"/>
      <c r="Y689" s="198"/>
    </row>
    <row r="690" s="55" customFormat="true" ht="26.1" hidden="false" customHeight="true" outlineLevel="0" collapsed="false">
      <c r="A690" s="161"/>
      <c r="B690" s="162"/>
      <c r="C690" s="10"/>
      <c r="D690" s="10"/>
      <c r="E690" s="10"/>
      <c r="F690" s="10"/>
      <c r="G690" s="10"/>
      <c r="H690" s="10"/>
      <c r="I690" s="111"/>
      <c r="J690" s="111"/>
      <c r="K690" s="73"/>
      <c r="L690" s="73"/>
      <c r="M690" s="73"/>
      <c r="N690" s="73"/>
      <c r="O690" s="73"/>
      <c r="P690" s="73"/>
      <c r="Q690" s="10"/>
      <c r="R690" s="10"/>
      <c r="S690" s="209"/>
      <c r="T690" s="229"/>
      <c r="U690" s="199"/>
      <c r="V690" s="199"/>
      <c r="W690" s="199"/>
      <c r="X690" s="198"/>
      <c r="Y690" s="198"/>
    </row>
    <row r="691" s="10" customFormat="true" ht="26.1" hidden="false" customHeight="true" outlineLevel="0" collapsed="false">
      <c r="A691" s="161"/>
      <c r="B691" s="161"/>
      <c r="K691" s="55"/>
      <c r="L691" s="55"/>
      <c r="M691" s="55"/>
      <c r="N691" s="55"/>
      <c r="O691" s="55"/>
      <c r="P691" s="55"/>
      <c r="S691" s="211"/>
      <c r="T691" s="221"/>
      <c r="U691" s="200"/>
      <c r="V691" s="200"/>
      <c r="W691" s="200"/>
      <c r="X691" s="201"/>
      <c r="Y691" s="201"/>
    </row>
    <row r="692" s="55" customFormat="true" ht="26.1" hidden="false" customHeight="true" outlineLevel="0" collapsed="false">
      <c r="A692" s="161"/>
      <c r="B692" s="161"/>
      <c r="C692" s="10"/>
      <c r="D692" s="10"/>
      <c r="E692" s="10"/>
      <c r="F692" s="10"/>
      <c r="G692" s="10"/>
      <c r="H692" s="10"/>
      <c r="I692" s="10"/>
      <c r="J692" s="10"/>
      <c r="Q692" s="10"/>
      <c r="R692" s="10"/>
      <c r="S692" s="209"/>
      <c r="T692" s="229"/>
      <c r="U692" s="199"/>
      <c r="V692" s="199"/>
      <c r="W692" s="199"/>
      <c r="X692" s="198"/>
      <c r="Y692" s="198"/>
    </row>
    <row r="693" s="10" customFormat="true" ht="26.1" hidden="false" customHeight="true" outlineLevel="0" collapsed="false">
      <c r="A693" s="161"/>
      <c r="B693" s="161"/>
      <c r="K693" s="55"/>
      <c r="L693" s="55"/>
      <c r="M693" s="55"/>
      <c r="N693" s="55"/>
      <c r="O693" s="55"/>
      <c r="P693" s="55"/>
      <c r="S693" s="200"/>
      <c r="T693" s="200"/>
      <c r="U693" s="200"/>
      <c r="V693" s="200"/>
      <c r="W693" s="200"/>
      <c r="X693" s="201"/>
      <c r="Y693" s="201"/>
    </row>
    <row r="694" s="55" customFormat="true" ht="26.1" hidden="false" customHeight="true" outlineLevel="0" collapsed="false">
      <c r="A694" s="185"/>
      <c r="B694" s="186"/>
      <c r="C694" s="111"/>
      <c r="D694" s="111"/>
      <c r="E694" s="111"/>
      <c r="F694" s="111"/>
      <c r="G694" s="111"/>
      <c r="H694" s="111"/>
      <c r="I694" s="10"/>
      <c r="J694" s="10"/>
      <c r="Q694" s="10"/>
      <c r="R694" s="10"/>
      <c r="S694" s="199"/>
      <c r="T694" s="199"/>
      <c r="U694" s="199"/>
      <c r="V694" s="199"/>
      <c r="W694" s="199"/>
      <c r="X694" s="198"/>
      <c r="Y694" s="198"/>
    </row>
    <row r="695" s="55" customFormat="true" ht="42" hidden="false" customHeight="true" outlineLevel="0" collapsed="false">
      <c r="A695" s="161"/>
      <c r="B695" s="162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</row>
    <row r="696" s="55" customFormat="true" ht="36.75" hidden="false" customHeight="true" outlineLevel="0" collapsed="false">
      <c r="A696" s="161"/>
      <c r="B696" s="162"/>
      <c r="C696" s="10"/>
      <c r="D696" s="10"/>
      <c r="E696" s="10"/>
      <c r="F696" s="10"/>
      <c r="G696" s="10"/>
      <c r="H696" s="10"/>
      <c r="I696" s="10"/>
      <c r="J696" s="10"/>
      <c r="S696" s="73"/>
      <c r="T696" s="73"/>
      <c r="U696" s="73"/>
      <c r="V696" s="73"/>
      <c r="W696" s="73"/>
    </row>
    <row r="697" s="55" customFormat="true" ht="26.1" hidden="false" customHeight="true" outlineLevel="0" collapsed="false">
      <c r="A697" s="161"/>
      <c r="B697" s="162"/>
      <c r="C697" s="10"/>
      <c r="D697" s="10"/>
      <c r="E697" s="10"/>
      <c r="F697" s="10"/>
      <c r="G697" s="10"/>
      <c r="H697" s="10"/>
      <c r="I697" s="10"/>
      <c r="J697" s="10"/>
      <c r="K697" s="160"/>
      <c r="L697" s="160"/>
      <c r="M697" s="160"/>
      <c r="N697" s="160"/>
      <c r="O697" s="160"/>
      <c r="P697" s="160"/>
    </row>
    <row r="698" s="10" customFormat="true" ht="26.1" hidden="false" customHeight="true" outlineLevel="0" collapsed="false">
      <c r="A698" s="161"/>
      <c r="B698" s="162"/>
      <c r="K698" s="55"/>
      <c r="L698" s="55"/>
      <c r="M698" s="55"/>
      <c r="N698" s="55"/>
      <c r="O698" s="55"/>
      <c r="P698" s="55"/>
      <c r="Q698" s="55"/>
      <c r="R698" s="55"/>
    </row>
    <row r="699" s="55" customFormat="true" ht="26.1" hidden="false" customHeight="true" outlineLevel="0" collapsed="false">
      <c r="A699" s="161"/>
      <c r="B699" s="161"/>
      <c r="C699" s="10"/>
      <c r="D699" s="10"/>
      <c r="E699" s="10"/>
      <c r="F699" s="10"/>
      <c r="G699" s="10"/>
      <c r="H699" s="10"/>
      <c r="I699" s="10"/>
      <c r="J699" s="10"/>
    </row>
    <row r="700" s="10" customFormat="true" ht="26.1" hidden="false" customHeight="true" outlineLevel="0" collapsed="false">
      <c r="A700" s="161"/>
      <c r="B700" s="162"/>
      <c r="Q700" s="55"/>
      <c r="R700" s="55"/>
    </row>
    <row r="701" s="10" customFormat="true" ht="26.1" hidden="false" customHeight="true" outlineLevel="0" collapsed="false">
      <c r="A701" s="161"/>
      <c r="B701" s="161"/>
    </row>
    <row r="702" s="55" customFormat="true" ht="26.1" hidden="false" customHeight="true" outlineLevel="0" collapsed="false">
      <c r="A702" s="161"/>
      <c r="B702" s="162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</row>
    <row r="703" s="55" customFormat="true" ht="26.1" hidden="false" customHeight="true" outlineLevel="0" collapsed="false">
      <c r="A703" s="161"/>
      <c r="B703" s="162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</row>
    <row r="704" s="55" customFormat="true" ht="26.1" hidden="false" customHeight="true" outlineLevel="0" collapsed="false">
      <c r="A704" s="161"/>
      <c r="B704" s="161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</row>
    <row r="705" s="55" customFormat="true" ht="26.1" hidden="false" customHeight="true" outlineLevel="0" collapsed="false">
      <c r="A705" s="161"/>
      <c r="B705" s="161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</row>
    <row r="706" s="10" customFormat="true" ht="26.1" hidden="false" customHeight="true" outlineLevel="0" collapsed="false">
      <c r="A706" s="161"/>
      <c r="B706" s="161"/>
      <c r="K706" s="55"/>
      <c r="L706" s="55"/>
      <c r="M706" s="55"/>
      <c r="N706" s="55"/>
      <c r="O706" s="55"/>
      <c r="P706" s="55"/>
      <c r="Q706" s="55"/>
      <c r="R706" s="55"/>
    </row>
    <row r="707" s="55" customFormat="true" ht="26.1" hidden="false" customHeight="true" outlineLevel="0" collapsed="false">
      <c r="A707" s="161"/>
      <c r="B707" s="161"/>
      <c r="C707" s="10"/>
      <c r="D707" s="10"/>
      <c r="E707" s="10"/>
      <c r="F707" s="10"/>
      <c r="G707" s="10"/>
      <c r="H707" s="10"/>
      <c r="I707" s="10"/>
      <c r="J707" s="10"/>
    </row>
    <row r="708" s="58" customFormat="true" ht="26.1" hidden="false" customHeight="true" outlineLevel="0" collapsed="false">
      <c r="A708" s="161"/>
      <c r="B708" s="161"/>
      <c r="C708" s="10"/>
      <c r="D708" s="10"/>
      <c r="E708" s="10"/>
      <c r="F708" s="10"/>
      <c r="G708" s="10"/>
      <c r="H708" s="10"/>
      <c r="I708" s="10"/>
      <c r="J708" s="10"/>
      <c r="K708" s="55"/>
      <c r="L708" s="55"/>
      <c r="M708" s="55"/>
      <c r="N708" s="55"/>
      <c r="O708" s="55"/>
      <c r="P708" s="55"/>
      <c r="Q708" s="55"/>
      <c r="R708" s="55"/>
    </row>
    <row r="709" s="55" customFormat="true" ht="26.1" hidden="false" customHeight="true" outlineLevel="0" collapsed="false">
      <c r="A709" s="161"/>
      <c r="B709" s="161"/>
      <c r="C709" s="10"/>
      <c r="D709" s="10"/>
      <c r="E709" s="10"/>
      <c r="F709" s="10"/>
      <c r="G709" s="10"/>
      <c r="H709" s="10"/>
      <c r="I709" s="10"/>
      <c r="J709" s="10"/>
      <c r="Q709" s="10"/>
      <c r="R709" s="10"/>
    </row>
    <row r="710" s="55" customFormat="true" ht="26.1" hidden="false" customHeight="true" outlineLevel="0" collapsed="false">
      <c r="A710" s="161"/>
      <c r="B710" s="162"/>
      <c r="C710" s="10"/>
      <c r="D710" s="10"/>
      <c r="E710" s="10"/>
      <c r="F710" s="10"/>
      <c r="G710" s="10"/>
      <c r="H710" s="10"/>
      <c r="I710" s="111"/>
      <c r="J710" s="111"/>
      <c r="K710" s="73"/>
      <c r="L710" s="73"/>
    </row>
    <row r="711" s="55" customFormat="true" ht="41.25" hidden="false" customHeight="true" outlineLevel="0" collapsed="false">
      <c r="A711" s="161"/>
      <c r="B711" s="162"/>
      <c r="C711" s="10"/>
      <c r="D711" s="10"/>
      <c r="E711" s="10"/>
      <c r="F711" s="10"/>
      <c r="G711" s="10"/>
      <c r="H711" s="10"/>
      <c r="I711" s="111"/>
      <c r="J711" s="111"/>
      <c r="K711" s="111"/>
      <c r="L711" s="111"/>
      <c r="M711" s="10"/>
      <c r="N711" s="10"/>
      <c r="O711" s="10"/>
      <c r="P711" s="10"/>
      <c r="Q711" s="10"/>
      <c r="R711" s="10"/>
    </row>
    <row r="712" s="10" customFormat="true" ht="26.1" hidden="false" customHeight="true" outlineLevel="0" collapsed="false">
      <c r="A712" s="161"/>
      <c r="B712" s="162"/>
      <c r="I712" s="111"/>
      <c r="J712" s="111"/>
      <c r="K712" s="73"/>
      <c r="L712" s="73"/>
      <c r="M712" s="55"/>
      <c r="N712" s="55"/>
      <c r="O712" s="55"/>
      <c r="P712" s="55"/>
    </row>
    <row r="713" s="10" customFormat="true" ht="26.1" hidden="false" customHeight="true" outlineLevel="0" collapsed="false">
      <c r="A713" s="161"/>
      <c r="B713" s="162"/>
      <c r="I713" s="111"/>
      <c r="J713" s="111"/>
      <c r="K713" s="73"/>
      <c r="L713" s="73"/>
      <c r="M713" s="55"/>
      <c r="N713" s="55"/>
      <c r="O713" s="55"/>
      <c r="P713" s="55"/>
    </row>
    <row r="714" s="10" customFormat="true" ht="26.1" hidden="false" customHeight="true" outlineLevel="0" collapsed="false">
      <c r="A714" s="185"/>
      <c r="B714" s="186"/>
      <c r="C714" s="111"/>
      <c r="D714" s="111"/>
      <c r="E714" s="111"/>
      <c r="F714" s="111"/>
      <c r="G714" s="111"/>
      <c r="H714" s="111"/>
      <c r="K714" s="55"/>
      <c r="L714" s="55"/>
      <c r="M714" s="55"/>
      <c r="N714" s="55"/>
      <c r="O714" s="55"/>
      <c r="P714" s="55"/>
      <c r="Q714" s="55"/>
      <c r="R714" s="55"/>
    </row>
    <row r="715" s="10" customFormat="true" ht="26.1" hidden="false" customHeight="true" outlineLevel="0" collapsed="false">
      <c r="A715" s="185"/>
      <c r="B715" s="185"/>
      <c r="C715" s="111"/>
      <c r="D715" s="111"/>
      <c r="E715" s="111"/>
      <c r="F715" s="111"/>
      <c r="G715" s="111"/>
      <c r="H715" s="111"/>
    </row>
    <row r="716" s="160" customFormat="true" ht="26.1" hidden="false" customHeight="true" outlineLevel="0" collapsed="false">
      <c r="A716" s="185"/>
      <c r="B716" s="186"/>
      <c r="C716" s="111"/>
      <c r="D716" s="111"/>
      <c r="E716" s="111"/>
      <c r="F716" s="111"/>
      <c r="G716" s="111"/>
      <c r="H716" s="111"/>
      <c r="I716" s="10"/>
      <c r="J716" s="10"/>
      <c r="K716" s="55"/>
      <c r="L716" s="55"/>
      <c r="M716" s="55"/>
      <c r="N716" s="55"/>
      <c r="O716" s="55"/>
      <c r="P716" s="55"/>
      <c r="Q716" s="55"/>
      <c r="R716" s="55"/>
    </row>
    <row r="717" s="10" customFormat="true" ht="26.1" hidden="false" customHeight="true" outlineLevel="0" collapsed="false">
      <c r="A717" s="185"/>
      <c r="B717" s="186"/>
      <c r="C717" s="111"/>
      <c r="D717" s="111"/>
      <c r="E717" s="111"/>
      <c r="F717" s="111"/>
      <c r="G717" s="111"/>
      <c r="H717" s="111"/>
      <c r="K717" s="55"/>
      <c r="L717" s="55"/>
      <c r="M717" s="55"/>
      <c r="N717" s="55"/>
      <c r="O717" s="55"/>
      <c r="P717" s="55"/>
      <c r="Q717" s="55"/>
      <c r="R717" s="55"/>
    </row>
    <row r="718" s="55" customFormat="true" ht="26.1" hidden="false" customHeight="true" outlineLevel="0" collapsed="false">
      <c r="A718" s="161"/>
      <c r="B718" s="162"/>
      <c r="C718" s="10"/>
      <c r="D718" s="10"/>
      <c r="E718" s="10"/>
      <c r="F718" s="10"/>
      <c r="G718" s="10"/>
      <c r="H718" s="10"/>
      <c r="I718" s="10"/>
      <c r="J718" s="10"/>
    </row>
    <row r="719" s="55" customFormat="true" ht="26.1" hidden="false" customHeight="true" outlineLevel="0" collapsed="false">
      <c r="A719" s="161"/>
      <c r="B719" s="161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</row>
    <row r="720" s="55" customFormat="true" ht="26.1" hidden="false" customHeight="true" outlineLevel="0" collapsed="false">
      <c r="A720" s="161"/>
      <c r="B720" s="162"/>
      <c r="C720" s="10"/>
      <c r="D720" s="10"/>
      <c r="E720" s="10"/>
      <c r="F720" s="10"/>
      <c r="G720" s="10"/>
      <c r="H720" s="10"/>
      <c r="I720" s="10"/>
      <c r="J720" s="10"/>
    </row>
    <row r="721" s="55" customFormat="true" ht="26.1" hidden="false" customHeight="true" outlineLevel="0" collapsed="false">
      <c r="A721" s="161"/>
      <c r="B721" s="162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</row>
    <row r="722" s="55" customFormat="true" ht="26.1" hidden="false" customHeight="true" outlineLevel="0" collapsed="false">
      <c r="A722" s="161"/>
      <c r="B722" s="162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</row>
    <row r="723" s="10" customFormat="true" ht="26.1" hidden="false" customHeight="true" outlineLevel="0" collapsed="false">
      <c r="A723" s="161"/>
      <c r="B723" s="161"/>
      <c r="Q723" s="55"/>
      <c r="R723" s="55"/>
    </row>
    <row r="724" s="55" customFormat="true" ht="26.1" hidden="false" customHeight="true" outlineLevel="0" collapsed="false">
      <c r="A724" s="161"/>
      <c r="B724" s="162"/>
      <c r="C724" s="10"/>
      <c r="D724" s="10"/>
      <c r="E724" s="10"/>
      <c r="F724" s="10"/>
      <c r="G724" s="10"/>
      <c r="H724" s="10"/>
      <c r="I724" s="10"/>
      <c r="J724" s="10"/>
    </row>
    <row r="725" s="55" customFormat="true" ht="26.1" hidden="false" customHeight="true" outlineLevel="0" collapsed="false">
      <c r="A725" s="212"/>
      <c r="B725" s="212"/>
      <c r="C725" s="10"/>
      <c r="D725" s="10"/>
      <c r="E725" s="10"/>
      <c r="F725" s="10"/>
      <c r="G725" s="10"/>
      <c r="H725" s="10"/>
      <c r="I725" s="213"/>
      <c r="J725" s="213"/>
      <c r="K725" s="213"/>
      <c r="L725" s="213"/>
      <c r="M725" s="213"/>
      <c r="N725" s="213"/>
      <c r="O725" s="10"/>
      <c r="P725" s="10"/>
      <c r="Q725" s="10"/>
      <c r="R725" s="10"/>
    </row>
    <row r="726" s="10" customFormat="true" ht="26.1" hidden="false" customHeight="true" outlineLevel="0" collapsed="false">
      <c r="A726" s="161"/>
      <c r="B726" s="161"/>
      <c r="I726" s="214"/>
      <c r="J726" s="214"/>
      <c r="K726" s="215"/>
      <c r="L726" s="215"/>
      <c r="M726" s="215"/>
      <c r="N726" s="215"/>
      <c r="O726" s="55"/>
      <c r="P726" s="55"/>
    </row>
    <row r="727" s="55" customFormat="true" ht="26.1" hidden="false" customHeight="true" outlineLevel="0" collapsed="false">
      <c r="A727" s="161"/>
      <c r="B727" s="161"/>
      <c r="C727" s="10"/>
      <c r="D727" s="10"/>
      <c r="E727" s="10"/>
      <c r="F727" s="10"/>
      <c r="G727" s="10"/>
      <c r="H727" s="10"/>
      <c r="I727" s="173"/>
      <c r="J727" s="173"/>
      <c r="K727" s="216"/>
      <c r="L727" s="216"/>
      <c r="M727" s="174"/>
      <c r="N727" s="174"/>
      <c r="Q727" s="10"/>
      <c r="R727" s="10"/>
    </row>
    <row r="728" s="55" customFormat="true" ht="26.1" hidden="false" customHeight="true" outlineLevel="0" collapsed="false">
      <c r="A728" s="161"/>
      <c r="B728" s="162"/>
      <c r="C728" s="10"/>
      <c r="D728" s="10"/>
      <c r="E728" s="10"/>
      <c r="F728" s="10"/>
      <c r="G728" s="10"/>
      <c r="H728" s="10"/>
      <c r="I728" s="173"/>
      <c r="J728" s="173"/>
      <c r="K728" s="216"/>
      <c r="L728" s="216"/>
      <c r="M728" s="174"/>
      <c r="N728" s="174"/>
    </row>
    <row r="729" s="55" customFormat="true" ht="26.1" hidden="false" customHeight="true" outlineLevel="0" collapsed="false">
      <c r="A729" s="161"/>
      <c r="B729" s="161"/>
      <c r="C729" s="217"/>
      <c r="D729" s="217"/>
      <c r="E729" s="195"/>
      <c r="F729" s="218"/>
      <c r="G729" s="219"/>
      <c r="H729" s="213"/>
      <c r="I729" s="161"/>
      <c r="J729" s="161"/>
      <c r="K729" s="185"/>
      <c r="L729" s="185"/>
      <c r="M729" s="161"/>
      <c r="N729" s="161"/>
      <c r="O729" s="10"/>
      <c r="P729" s="10"/>
      <c r="Q729" s="10"/>
      <c r="R729" s="10"/>
    </row>
    <row r="730" s="55" customFormat="true" ht="26.1" hidden="false" customHeight="true" outlineLevel="0" collapsed="false">
      <c r="A730" s="161"/>
      <c r="B730" s="162"/>
      <c r="C730" s="214"/>
      <c r="D730" s="214"/>
      <c r="E730" s="214"/>
      <c r="F730" s="214"/>
      <c r="G730" s="214"/>
      <c r="H730" s="214"/>
      <c r="I730" s="158"/>
      <c r="J730" s="158"/>
      <c r="K730" s="159"/>
      <c r="L730" s="159"/>
      <c r="M730" s="159"/>
      <c r="N730" s="159"/>
    </row>
    <row r="731" s="58" customFormat="true" ht="26.1" hidden="false" customHeight="true" outlineLevel="0" collapsed="false">
      <c r="A731" s="161"/>
      <c r="B731" s="162"/>
      <c r="C731" s="214"/>
      <c r="D731" s="214"/>
      <c r="E731" s="220"/>
      <c r="F731" s="221"/>
      <c r="G731" s="221"/>
      <c r="H731" s="173"/>
      <c r="I731" s="152"/>
      <c r="J731" s="152"/>
      <c r="K731" s="158"/>
      <c r="L731" s="158"/>
      <c r="M731" s="152"/>
      <c r="N731" s="152"/>
      <c r="O731" s="10"/>
      <c r="P731" s="10"/>
      <c r="Q731" s="55"/>
      <c r="R731" s="55"/>
    </row>
    <row r="732" customFormat="false" ht="26.1" hidden="false" customHeight="true" outlineLevel="0" collapsed="false">
      <c r="A732" s="161"/>
      <c r="B732" s="162"/>
      <c r="C732" s="214"/>
      <c r="D732" s="214"/>
      <c r="E732" s="220"/>
      <c r="F732" s="221"/>
      <c r="G732" s="221"/>
      <c r="H732" s="173"/>
      <c r="I732" s="152"/>
      <c r="J732" s="152"/>
      <c r="K732" s="159"/>
      <c r="L732" s="159"/>
      <c r="M732" s="153"/>
      <c r="N732" s="153"/>
      <c r="O732" s="55"/>
      <c r="P732" s="55"/>
      <c r="Q732" s="55"/>
      <c r="R732" s="55"/>
    </row>
    <row r="733" customFormat="false" ht="30.75" hidden="false" customHeight="true" outlineLevel="0" collapsed="false">
      <c r="A733" s="161"/>
      <c r="B733" s="161"/>
      <c r="C733" s="214"/>
      <c r="D733" s="214"/>
      <c r="E733" s="222"/>
      <c r="F733" s="221"/>
      <c r="G733" s="221"/>
      <c r="H733" s="161"/>
      <c r="I733" s="158"/>
      <c r="J733" s="158"/>
      <c r="K733" s="159"/>
      <c r="L733" s="159"/>
      <c r="M733" s="159"/>
      <c r="N733" s="159"/>
      <c r="O733" s="55"/>
      <c r="P733" s="55"/>
      <c r="Q733" s="55"/>
      <c r="R733" s="55"/>
    </row>
    <row r="734" s="55" customFormat="true" ht="26.1" hidden="false" customHeight="true" outlineLevel="0" collapsed="false">
      <c r="A734" s="161"/>
      <c r="B734" s="162"/>
      <c r="C734" s="211"/>
      <c r="D734" s="211"/>
      <c r="E734" s="223"/>
      <c r="F734" s="221"/>
      <c r="G734" s="221"/>
      <c r="H734" s="158"/>
      <c r="I734" s="152"/>
      <c r="J734" s="152"/>
      <c r="K734" s="159"/>
      <c r="L734" s="159"/>
      <c r="M734" s="153"/>
      <c r="N734" s="153"/>
      <c r="Q734" s="10"/>
      <c r="R734" s="10"/>
    </row>
    <row r="735" s="10" customFormat="true" ht="26.1" hidden="false" customHeight="true" outlineLevel="0" collapsed="false">
      <c r="A735" s="161"/>
      <c r="B735" s="161"/>
      <c r="C735" s="211"/>
      <c r="D735" s="211"/>
      <c r="E735" s="223"/>
      <c r="F735" s="221"/>
      <c r="G735" s="221"/>
      <c r="H735" s="152"/>
      <c r="Q735" s="55"/>
      <c r="R735" s="55"/>
    </row>
    <row r="736" s="55" customFormat="true" ht="26.1" hidden="false" customHeight="true" outlineLevel="0" collapsed="false">
      <c r="A736" s="161"/>
      <c r="B736" s="162"/>
      <c r="C736" s="214"/>
      <c r="D736" s="214"/>
      <c r="E736" s="220"/>
      <c r="F736" s="224"/>
      <c r="G736" s="224"/>
      <c r="H736" s="152"/>
      <c r="I736" s="10"/>
      <c r="J736" s="10"/>
      <c r="K736" s="10"/>
      <c r="L736" s="10"/>
      <c r="M736" s="10"/>
      <c r="N736" s="10"/>
      <c r="O736" s="10"/>
      <c r="P736" s="10"/>
      <c r="Q736" s="10"/>
      <c r="R736" s="10"/>
    </row>
    <row r="737" s="55" customFormat="true" ht="26.1" hidden="false" customHeight="true" outlineLevel="0" collapsed="false">
      <c r="A737" s="161"/>
      <c r="B737" s="162"/>
      <c r="C737" s="211"/>
      <c r="D737" s="211"/>
      <c r="E737" s="225"/>
      <c r="F737" s="224"/>
      <c r="G737" s="224"/>
      <c r="H737" s="158"/>
      <c r="I737" s="10"/>
      <c r="J737" s="10"/>
      <c r="K737" s="10"/>
      <c r="L737" s="10"/>
      <c r="M737" s="10"/>
      <c r="N737" s="10"/>
      <c r="O737" s="10"/>
      <c r="P737" s="10"/>
      <c r="Q737" s="10"/>
      <c r="R737" s="10"/>
    </row>
    <row r="738" s="10" customFormat="true" ht="26.1" hidden="false" customHeight="true" outlineLevel="0" collapsed="false">
      <c r="A738" s="161"/>
      <c r="B738" s="162"/>
      <c r="C738" s="214"/>
      <c r="D738" s="214"/>
      <c r="E738" s="222"/>
      <c r="F738" s="226"/>
      <c r="G738" s="226"/>
      <c r="H738" s="152"/>
      <c r="K738" s="55"/>
      <c r="L738" s="55"/>
      <c r="M738" s="55"/>
      <c r="N738" s="55"/>
      <c r="O738" s="55"/>
      <c r="P738" s="55"/>
      <c r="Q738" s="55"/>
      <c r="R738" s="55"/>
    </row>
    <row r="739" s="10" customFormat="true" ht="28.5" hidden="false" customHeight="true" outlineLevel="0" collapsed="false">
      <c r="A739" s="161"/>
      <c r="B739" s="161"/>
      <c r="Q739" s="196"/>
      <c r="R739" s="207"/>
    </row>
    <row r="740" s="10" customFormat="true" ht="28.5" hidden="false" customHeight="true" outlineLevel="0" collapsed="false">
      <c r="A740" s="161"/>
      <c r="B740" s="161"/>
      <c r="K740" s="55"/>
      <c r="L740" s="55"/>
      <c r="M740" s="55"/>
      <c r="N740" s="55"/>
      <c r="O740" s="55"/>
      <c r="P740" s="55"/>
      <c r="Q740" s="199"/>
      <c r="R740" s="199"/>
    </row>
    <row r="741" s="73" customFormat="true" ht="34.5" hidden="false" customHeight="true" outlineLevel="0" collapsed="false">
      <c r="A741" s="161"/>
      <c r="B741" s="161"/>
      <c r="C741" s="10"/>
      <c r="D741" s="10"/>
      <c r="E741" s="10"/>
      <c r="F741" s="10"/>
      <c r="G741" s="10"/>
      <c r="H741" s="10"/>
      <c r="I741" s="10"/>
      <c r="J741" s="10"/>
      <c r="K741" s="55"/>
      <c r="L741" s="55"/>
      <c r="M741" s="55"/>
      <c r="N741" s="55"/>
      <c r="O741" s="55"/>
      <c r="P741" s="55"/>
      <c r="Q741" s="208"/>
      <c r="R741" s="209"/>
    </row>
    <row r="742" s="55" customFormat="true" ht="26.1" hidden="false" customHeight="true" outlineLevel="0" collapsed="false">
      <c r="A742" s="161"/>
      <c r="B742" s="162"/>
      <c r="C742" s="10"/>
      <c r="D742" s="10"/>
      <c r="E742" s="10"/>
      <c r="F742" s="10"/>
      <c r="G742" s="10"/>
      <c r="H742" s="10"/>
      <c r="I742" s="10"/>
      <c r="J742" s="10"/>
      <c r="Q742" s="208"/>
      <c r="R742" s="209"/>
    </row>
    <row r="743" s="10" customFormat="true" ht="26.1" hidden="false" customHeight="true" outlineLevel="0" collapsed="false">
      <c r="A743" s="161"/>
      <c r="B743" s="161"/>
      <c r="K743" s="55"/>
      <c r="L743" s="55"/>
      <c r="M743" s="55"/>
      <c r="N743" s="55"/>
      <c r="O743" s="55"/>
      <c r="P743" s="55"/>
      <c r="Q743" s="208"/>
      <c r="R743" s="209"/>
    </row>
    <row r="744" s="10" customFormat="true" ht="26.1" hidden="false" customHeight="true" outlineLevel="0" collapsed="false">
      <c r="A744" s="161"/>
      <c r="B744" s="162"/>
      <c r="Q744" s="210"/>
      <c r="R744" s="211"/>
    </row>
    <row r="745" s="160" customFormat="true" ht="26.1" hidden="false" customHeight="true" outlineLevel="0" collapsed="false">
      <c r="A745" s="161"/>
      <c r="B745" s="162"/>
      <c r="C745" s="10"/>
      <c r="D745" s="10"/>
      <c r="E745" s="10"/>
      <c r="F745" s="10"/>
      <c r="G745" s="10"/>
      <c r="H745" s="10"/>
      <c r="I745" s="10"/>
      <c r="J745" s="10"/>
      <c r="K745" s="55"/>
      <c r="L745" s="55"/>
      <c r="M745" s="55"/>
      <c r="N745" s="55"/>
      <c r="O745" s="55"/>
      <c r="P745" s="55"/>
      <c r="Q745" s="208"/>
      <c r="R745" s="209"/>
    </row>
    <row r="746" s="55" customFormat="true" ht="26.1" hidden="false" customHeight="true" outlineLevel="0" collapsed="false">
      <c r="A746" s="161"/>
      <c r="B746" s="162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200"/>
      <c r="R746" s="200"/>
    </row>
    <row r="747" s="55" customFormat="true" ht="26.1" hidden="false" customHeight="true" outlineLevel="0" collapsed="false">
      <c r="A747" s="161"/>
      <c r="B747" s="162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99"/>
      <c r="R747" s="199"/>
    </row>
    <row r="748" s="10" customFormat="true" ht="26.1" hidden="false" customHeight="true" outlineLevel="0" collapsed="false">
      <c r="A748" s="152"/>
      <c r="B748" s="152"/>
      <c r="K748" s="55"/>
      <c r="L748" s="55"/>
      <c r="M748" s="55"/>
      <c r="N748" s="55"/>
      <c r="O748" s="55"/>
      <c r="P748" s="55"/>
      <c r="Q748" s="55"/>
      <c r="R748" s="55"/>
    </row>
    <row r="749" s="55" customFormat="true" ht="26.1" hidden="false" customHeight="true" outlineLevel="0" collapsed="false">
      <c r="A749" s="152"/>
      <c r="B749" s="153"/>
      <c r="C749" s="10"/>
      <c r="D749" s="10"/>
      <c r="E749" s="10"/>
      <c r="F749" s="10"/>
      <c r="G749" s="10"/>
      <c r="H749" s="10"/>
      <c r="I749" s="10"/>
      <c r="J749" s="10"/>
      <c r="K749" s="227"/>
      <c r="L749" s="227"/>
      <c r="M749" s="227"/>
      <c r="N749" s="197"/>
      <c r="O749" s="196"/>
      <c r="P749" s="196"/>
      <c r="Q749" s="73"/>
      <c r="R749" s="73"/>
    </row>
    <row r="750" s="10" customFormat="true" ht="26.1" hidden="false" customHeight="true" outlineLevel="0" collapsed="false">
      <c r="A750" s="183"/>
      <c r="B750" s="183"/>
      <c r="K750" s="228"/>
      <c r="L750" s="229"/>
      <c r="M750" s="229"/>
      <c r="N750" s="199"/>
      <c r="O750" s="199"/>
      <c r="P750" s="199"/>
      <c r="Q750" s="55"/>
      <c r="R750" s="55"/>
    </row>
    <row r="751" s="55" customFormat="true" ht="31.5" hidden="false" customHeight="true" outlineLevel="0" collapsed="false">
      <c r="A751" s="183"/>
      <c r="B751" s="183"/>
      <c r="C751" s="10"/>
      <c r="D751" s="10"/>
      <c r="E751" s="10"/>
      <c r="F751" s="10"/>
      <c r="G751" s="10"/>
      <c r="H751" s="10"/>
      <c r="I751" s="10"/>
      <c r="J751" s="10"/>
      <c r="K751" s="228"/>
      <c r="L751" s="229"/>
      <c r="M751" s="229"/>
      <c r="N751" s="199"/>
      <c r="O751" s="199"/>
      <c r="P751" s="208"/>
      <c r="Q751" s="10"/>
      <c r="R751" s="10"/>
    </row>
    <row r="752" s="55" customFormat="true" ht="26.1" hidden="false" customHeight="true" outlineLevel="0" collapsed="false">
      <c r="A752" s="187"/>
      <c r="B752" s="188"/>
      <c r="C752" s="10"/>
      <c r="D752" s="10"/>
      <c r="E752" s="10"/>
      <c r="F752" s="10"/>
      <c r="G752" s="10"/>
      <c r="H752" s="10"/>
      <c r="I752" s="10"/>
      <c r="J752" s="10"/>
      <c r="K752" s="228"/>
      <c r="L752" s="229"/>
      <c r="M752" s="229"/>
      <c r="N752" s="199"/>
      <c r="O752" s="199"/>
      <c r="P752" s="208"/>
    </row>
    <row r="753" s="10" customFormat="true" ht="26.1" hidden="false" customHeight="true" outlineLevel="0" collapsed="false">
      <c r="A753" s="187"/>
      <c r="B753" s="188"/>
      <c r="K753" s="228"/>
      <c r="L753" s="229"/>
      <c r="M753" s="229"/>
      <c r="N753" s="199"/>
      <c r="O753" s="199"/>
      <c r="P753" s="208"/>
    </row>
    <row r="754" s="55" customFormat="true" ht="26.1" hidden="false" customHeight="true" outlineLevel="0" collapsed="false">
      <c r="A754" s="161"/>
      <c r="B754" s="162"/>
      <c r="C754" s="10"/>
      <c r="D754" s="10"/>
      <c r="E754" s="10"/>
      <c r="F754" s="10"/>
      <c r="G754" s="10"/>
      <c r="H754" s="10"/>
      <c r="I754" s="10"/>
      <c r="J754" s="10"/>
      <c r="K754" s="225"/>
      <c r="L754" s="221"/>
      <c r="M754" s="221"/>
      <c r="N754" s="200"/>
      <c r="O754" s="200"/>
      <c r="P754" s="210"/>
      <c r="Q754" s="10"/>
      <c r="R754" s="10"/>
    </row>
    <row r="755" s="10" customFormat="true" ht="26.1" hidden="false" customHeight="true" outlineLevel="0" collapsed="false">
      <c r="A755" s="161"/>
      <c r="B755" s="162"/>
      <c r="K755" s="228"/>
      <c r="L755" s="229"/>
      <c r="M755" s="229"/>
      <c r="N755" s="199"/>
      <c r="O755" s="199"/>
      <c r="P755" s="208"/>
      <c r="Q755" s="55"/>
      <c r="R755" s="55"/>
    </row>
    <row r="756" s="55" customFormat="true" ht="26.1" hidden="false" customHeight="true" outlineLevel="0" collapsed="false">
      <c r="A756" s="161"/>
      <c r="B756" s="162"/>
      <c r="C756" s="10"/>
      <c r="D756" s="10"/>
      <c r="E756" s="10"/>
      <c r="F756" s="10"/>
      <c r="G756" s="10"/>
      <c r="H756" s="10"/>
      <c r="I756" s="10"/>
      <c r="J756" s="10"/>
      <c r="K756" s="225"/>
      <c r="L756" s="221"/>
      <c r="M756" s="221"/>
      <c r="N756" s="200"/>
      <c r="O756" s="200"/>
      <c r="P756" s="200"/>
    </row>
    <row r="757" s="55" customFormat="true" ht="26.1" hidden="false" customHeight="true" outlineLevel="0" collapsed="false">
      <c r="A757" s="161"/>
      <c r="B757" s="162"/>
      <c r="C757" s="10"/>
      <c r="D757" s="10"/>
      <c r="E757" s="10"/>
      <c r="F757" s="10"/>
      <c r="G757" s="10"/>
      <c r="H757" s="10"/>
      <c r="I757" s="10"/>
      <c r="J757" s="10"/>
      <c r="K757" s="228"/>
      <c r="L757" s="229"/>
      <c r="M757" s="229"/>
      <c r="N757" s="199"/>
      <c r="O757" s="199"/>
      <c r="P757" s="199"/>
    </row>
    <row r="758" s="10" customFormat="true" ht="26.1" hidden="false" customHeight="true" outlineLevel="0" collapsed="false">
      <c r="A758" s="161"/>
      <c r="B758" s="161"/>
      <c r="K758" s="55"/>
      <c r="L758" s="55"/>
      <c r="M758" s="55"/>
      <c r="N758" s="55"/>
      <c r="O758" s="55"/>
      <c r="P758" s="55"/>
      <c r="Q758" s="55"/>
      <c r="R758" s="55"/>
    </row>
    <row r="759" s="55" customFormat="true" ht="40.5" hidden="false" customHeight="true" outlineLevel="0" collapsed="false">
      <c r="A759" s="161"/>
      <c r="B759" s="162"/>
      <c r="C759" s="10"/>
      <c r="D759" s="10"/>
      <c r="E759" s="10"/>
      <c r="F759" s="10"/>
      <c r="G759" s="10"/>
      <c r="H759" s="10"/>
      <c r="I759" s="10"/>
      <c r="J759" s="10"/>
      <c r="K759" s="73"/>
      <c r="L759" s="73"/>
      <c r="M759" s="73"/>
      <c r="N759" s="73"/>
      <c r="O759" s="73"/>
      <c r="P759" s="73"/>
      <c r="Q759" s="10"/>
      <c r="R759" s="10"/>
    </row>
    <row r="760" s="10" customFormat="true" ht="40.5" hidden="false" customHeight="true" outlineLevel="0" collapsed="false">
      <c r="A760" s="161"/>
      <c r="B760" s="161"/>
      <c r="K760" s="55"/>
      <c r="L760" s="55"/>
      <c r="M760" s="55"/>
      <c r="N760" s="55"/>
      <c r="O760" s="55"/>
      <c r="P760" s="55"/>
      <c r="Q760" s="55"/>
      <c r="R760" s="55"/>
    </row>
    <row r="761" s="10" customFormat="true" ht="26.1" hidden="false" customHeight="true" outlineLevel="0" collapsed="false">
      <c r="A761" s="161"/>
      <c r="B761" s="162"/>
      <c r="K761" s="8" t="e">
        <f aca="false">#REF!</f>
        <v>#REF!</v>
      </c>
      <c r="Q761" s="58"/>
      <c r="R761" s="58"/>
    </row>
    <row r="762" s="55" customFormat="true" ht="26.1" hidden="false" customHeight="true" outlineLevel="0" collapsed="false">
      <c r="A762" s="230"/>
      <c r="B762" s="231"/>
      <c r="C762" s="10"/>
      <c r="D762" s="10"/>
      <c r="E762" s="10"/>
      <c r="F762" s="10"/>
      <c r="G762" s="10"/>
      <c r="H762" s="10"/>
      <c r="I762" s="10"/>
      <c r="J762" s="10"/>
    </row>
    <row r="763" s="55" customFormat="true" ht="26.1" hidden="false" customHeight="true" outlineLevel="0" collapsed="false">
      <c r="A763" s="230"/>
      <c r="B763" s="231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</row>
    <row r="764" s="10" customFormat="true" ht="26.1" hidden="false" customHeight="true" outlineLevel="0" collapsed="false">
      <c r="A764" s="230"/>
      <c r="B764" s="231"/>
      <c r="Q764" s="55"/>
      <c r="R764" s="55"/>
    </row>
    <row r="765" s="55" customFormat="true" ht="26.1" hidden="false" customHeight="true" outlineLevel="0" collapsed="false">
      <c r="A765" s="230"/>
      <c r="B765" s="230"/>
      <c r="C765" s="10"/>
      <c r="D765" s="10"/>
      <c r="E765" s="10"/>
      <c r="F765" s="10"/>
      <c r="G765" s="10"/>
      <c r="H765" s="10"/>
      <c r="I765" s="10"/>
      <c r="J765" s="10"/>
      <c r="Q765" s="10"/>
      <c r="R765" s="10"/>
    </row>
    <row r="766" s="55" customFormat="true" ht="26.1" hidden="false" customHeight="true" outlineLevel="0" collapsed="false">
      <c r="A766" s="230"/>
      <c r="B766" s="231"/>
      <c r="C766" s="10"/>
      <c r="D766" s="10"/>
      <c r="E766" s="10"/>
      <c r="F766" s="10"/>
      <c r="G766" s="10"/>
      <c r="H766" s="10"/>
      <c r="I766" s="10"/>
      <c r="J766" s="10"/>
      <c r="Q766" s="10"/>
      <c r="R766" s="10"/>
    </row>
    <row r="767" s="55" customFormat="true" ht="26.1" hidden="false" customHeight="true" outlineLevel="0" collapsed="false">
      <c r="A767" s="230"/>
      <c r="B767" s="230"/>
      <c r="C767" s="10"/>
      <c r="D767" s="10"/>
      <c r="E767" s="10"/>
      <c r="F767" s="10"/>
      <c r="G767" s="10"/>
      <c r="H767" s="10"/>
      <c r="I767" s="10"/>
      <c r="J767" s="10"/>
      <c r="Q767" s="10"/>
      <c r="R767" s="10"/>
    </row>
    <row r="768" s="111" customFormat="true" ht="26.1" hidden="false" customHeight="true" outlineLevel="0" collapsed="false">
      <c r="A768" s="230"/>
      <c r="B768" s="230"/>
      <c r="C768" s="10"/>
      <c r="D768" s="10"/>
      <c r="E768" s="10"/>
      <c r="F768" s="10"/>
      <c r="G768" s="10"/>
      <c r="H768" s="10"/>
      <c r="I768" s="10"/>
      <c r="J768" s="10"/>
      <c r="K768" s="55"/>
      <c r="L768" s="55"/>
      <c r="M768" s="55"/>
      <c r="N768" s="55"/>
      <c r="O768" s="55"/>
      <c r="P768" s="55"/>
      <c r="Q768" s="10"/>
      <c r="R768" s="10"/>
    </row>
    <row r="769" s="55" customFormat="true" ht="26.1" hidden="false" customHeight="true" outlineLevel="0" collapsed="false">
      <c r="A769" s="230"/>
      <c r="B769" s="231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60"/>
      <c r="R769" s="160"/>
    </row>
    <row r="770" s="10" customFormat="true" ht="26.1" hidden="false" customHeight="true" outlineLevel="0" collapsed="false">
      <c r="A770" s="230"/>
      <c r="B770" s="231"/>
      <c r="K770" s="55"/>
      <c r="L770" s="55"/>
      <c r="M770" s="55"/>
      <c r="N770" s="55"/>
      <c r="O770" s="55"/>
      <c r="P770" s="55"/>
    </row>
    <row r="771" s="10" customFormat="true" ht="26.1" hidden="false" customHeight="true" outlineLevel="0" collapsed="false">
      <c r="A771" s="230"/>
      <c r="B771" s="231"/>
      <c r="K771" s="58"/>
      <c r="L771" s="58"/>
      <c r="M771" s="58"/>
      <c r="N771" s="58"/>
      <c r="O771" s="58"/>
      <c r="P771" s="58"/>
      <c r="Q771" s="55"/>
      <c r="R771" s="55"/>
    </row>
    <row r="772" s="55" customFormat="true" ht="26.1" hidden="false" customHeight="true" outlineLevel="0" collapsed="false">
      <c r="A772" s="230"/>
      <c r="B772" s="231"/>
      <c r="C772" s="10"/>
      <c r="D772" s="10"/>
      <c r="E772" s="10"/>
      <c r="F772" s="10"/>
      <c r="G772" s="10"/>
      <c r="H772" s="10"/>
      <c r="I772" s="10"/>
      <c r="J772" s="10"/>
    </row>
    <row r="773" s="55" customFormat="true" ht="26.1" hidden="false" customHeight="true" outlineLevel="0" collapsed="false">
      <c r="A773" s="230"/>
      <c r="B773" s="230"/>
      <c r="C773" s="10"/>
      <c r="D773" s="10"/>
      <c r="E773" s="10"/>
      <c r="F773" s="10"/>
      <c r="G773" s="10"/>
      <c r="H773" s="10"/>
      <c r="I773" s="10"/>
      <c r="J773" s="10"/>
    </row>
    <row r="774" s="55" customFormat="true" ht="26.1" hidden="false" customHeight="true" outlineLevel="0" collapsed="false">
      <c r="A774" s="230"/>
      <c r="B774" s="231"/>
      <c r="C774" s="10"/>
      <c r="D774" s="10"/>
      <c r="E774" s="10"/>
      <c r="F774" s="10"/>
      <c r="G774" s="10"/>
      <c r="H774" s="10"/>
      <c r="I774" s="10"/>
      <c r="J774" s="10"/>
    </row>
    <row r="775" s="55" customFormat="true" ht="26.1" hidden="false" customHeight="true" outlineLevel="0" collapsed="false">
      <c r="A775" s="232"/>
      <c r="B775" s="233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</row>
    <row r="776" s="55" customFormat="true" ht="26.1" hidden="false" customHeight="true" outlineLevel="0" collapsed="false">
      <c r="A776" s="230"/>
      <c r="B776" s="231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</row>
    <row r="777" s="55" customFormat="true" ht="26.1" hidden="false" customHeight="true" outlineLevel="0" collapsed="false">
      <c r="A777" s="230"/>
      <c r="B777" s="231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</row>
    <row r="778" s="55" customFormat="true" ht="26.1" hidden="false" customHeight="true" outlineLevel="0" collapsed="false">
      <c r="A778" s="230"/>
      <c r="B778" s="231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</row>
    <row r="779" s="10" customFormat="true" ht="26.1" hidden="false" customHeight="true" outlineLevel="0" collapsed="false">
      <c r="A779" s="230"/>
      <c r="B779" s="230"/>
      <c r="K779" s="160"/>
      <c r="L779" s="160"/>
      <c r="M779" s="160"/>
      <c r="N779" s="160"/>
      <c r="O779" s="160"/>
      <c r="P779" s="160"/>
    </row>
    <row r="780" s="55" customFormat="true" ht="26.1" hidden="false" customHeight="true" outlineLevel="0" collapsed="false">
      <c r="A780" s="230"/>
      <c r="B780" s="23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</row>
    <row r="781" s="55" customFormat="true" ht="26.1" hidden="false" customHeight="true" outlineLevel="0" collapsed="false">
      <c r="A781" s="161"/>
      <c r="B781" s="161"/>
      <c r="C781" s="10"/>
      <c r="D781" s="10"/>
      <c r="E781" s="10"/>
      <c r="F781" s="10"/>
      <c r="G781" s="10"/>
      <c r="H781" s="10"/>
      <c r="I781" s="10"/>
      <c r="J781" s="10"/>
    </row>
    <row r="782" s="55" customFormat="true" ht="26.1" hidden="false" customHeight="true" outlineLevel="0" collapsed="false">
      <c r="A782" s="161"/>
      <c r="B782" s="161"/>
      <c r="C782" s="10"/>
      <c r="D782" s="10"/>
      <c r="E782" s="10"/>
      <c r="F782" s="10"/>
      <c r="G782" s="10"/>
      <c r="H782" s="10"/>
      <c r="I782" s="10"/>
      <c r="J782" s="10"/>
    </row>
    <row r="783" s="10" customFormat="true" ht="26.1" hidden="false" customHeight="true" outlineLevel="0" collapsed="false">
      <c r="A783" s="161"/>
      <c r="B783" s="161"/>
      <c r="K783" s="55"/>
      <c r="L783" s="55"/>
      <c r="M783" s="55"/>
      <c r="N783" s="55"/>
      <c r="O783" s="55"/>
      <c r="P783" s="55"/>
      <c r="Q783" s="55"/>
      <c r="R783" s="55"/>
    </row>
    <row r="784" s="55" customFormat="true" ht="26.1" hidden="false" customHeight="true" outlineLevel="0" collapsed="false">
      <c r="A784" s="161"/>
      <c r="B784" s="161"/>
      <c r="C784" s="10"/>
      <c r="D784" s="10"/>
      <c r="E784" s="10"/>
      <c r="F784" s="10"/>
      <c r="G784" s="10"/>
      <c r="H784" s="10"/>
      <c r="I784" s="10"/>
      <c r="J784" s="10"/>
      <c r="Q784" s="58"/>
      <c r="R784" s="58"/>
    </row>
    <row r="785" s="10" customFormat="true" ht="26.1" hidden="false" customHeight="true" outlineLevel="0" collapsed="false">
      <c r="A785" s="161"/>
      <c r="B785" s="162"/>
      <c r="K785" s="55"/>
      <c r="L785" s="55"/>
      <c r="M785" s="55"/>
      <c r="N785" s="55"/>
      <c r="O785" s="55"/>
      <c r="P785" s="55"/>
    </row>
    <row r="786" s="55" customFormat="true" ht="59.25" hidden="false" customHeight="true" outlineLevel="0" collapsed="false">
      <c r="A786" s="161"/>
      <c r="B786" s="162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</row>
    <row r="787" s="55" customFormat="true" ht="33.75" hidden="false" customHeight="true" outlineLevel="0" collapsed="false">
      <c r="A787" s="161"/>
      <c r="B787" s="162"/>
      <c r="C787" s="10"/>
      <c r="D787" s="10"/>
      <c r="E787" s="10"/>
      <c r="F787" s="10"/>
      <c r="G787" s="10"/>
      <c r="H787" s="10"/>
      <c r="I787" s="10"/>
      <c r="J787" s="10"/>
    </row>
    <row r="788" s="10" customFormat="true" ht="26.1" hidden="false" customHeight="true" outlineLevel="0" collapsed="false">
      <c r="A788" s="161"/>
      <c r="B788" s="162"/>
      <c r="K788" s="55"/>
      <c r="L788" s="55"/>
      <c r="M788" s="55"/>
      <c r="N788" s="55"/>
      <c r="O788" s="55"/>
      <c r="P788" s="55"/>
    </row>
    <row r="789" s="10" customFormat="true" ht="26.1" hidden="false" customHeight="true" outlineLevel="0" collapsed="false">
      <c r="A789" s="161"/>
      <c r="B789" s="162"/>
      <c r="Q789" s="55"/>
      <c r="R789" s="55"/>
    </row>
    <row r="790" s="10" customFormat="true" ht="26.1" hidden="false" customHeight="true" outlineLevel="0" collapsed="false">
      <c r="A790" s="161"/>
      <c r="B790" s="161"/>
      <c r="K790" s="55"/>
      <c r="L790" s="55"/>
      <c r="M790" s="55"/>
      <c r="N790" s="55"/>
      <c r="O790" s="55"/>
      <c r="P790" s="55"/>
      <c r="Q790" s="55"/>
      <c r="R790" s="55"/>
    </row>
    <row r="791" s="10" customFormat="true" ht="26.1" hidden="false" customHeight="true" outlineLevel="0" collapsed="false">
      <c r="A791" s="161"/>
      <c r="B791" s="162"/>
      <c r="K791" s="55"/>
      <c r="L791" s="55"/>
      <c r="M791" s="55"/>
      <c r="N791" s="55"/>
      <c r="O791" s="55"/>
      <c r="P791" s="55"/>
    </row>
    <row r="792" s="10" customFormat="true" ht="26.1" hidden="false" customHeight="true" outlineLevel="0" collapsed="false">
      <c r="A792" s="161"/>
      <c r="B792" s="162"/>
      <c r="K792" s="55"/>
      <c r="L792" s="55"/>
      <c r="M792" s="55"/>
      <c r="N792" s="55"/>
      <c r="O792" s="55"/>
      <c r="P792" s="55"/>
    </row>
    <row r="793" s="10" customFormat="true" ht="26.1" hidden="false" customHeight="true" outlineLevel="0" collapsed="false">
      <c r="A793" s="161"/>
      <c r="B793" s="161"/>
      <c r="K793" s="55"/>
      <c r="L793" s="55"/>
      <c r="M793" s="55"/>
      <c r="N793" s="55"/>
      <c r="O793" s="55"/>
      <c r="P793" s="55"/>
    </row>
    <row r="794" s="55" customFormat="true" ht="26.1" hidden="false" customHeight="true" outlineLevel="0" collapsed="false">
      <c r="A794" s="161"/>
      <c r="B794" s="162"/>
      <c r="C794" s="10"/>
      <c r="D794" s="10"/>
      <c r="E794" s="10"/>
      <c r="F794" s="10"/>
      <c r="G794" s="10"/>
      <c r="H794" s="10"/>
      <c r="I794" s="10"/>
      <c r="J794" s="10"/>
      <c r="K794" s="58"/>
      <c r="L794" s="58"/>
      <c r="M794" s="58"/>
      <c r="N794" s="58"/>
      <c r="O794" s="58"/>
      <c r="P794" s="58"/>
      <c r="Q794" s="73"/>
      <c r="R794" s="73"/>
    </row>
    <row r="795" s="55" customFormat="true" ht="26.1" hidden="false" customHeight="true" outlineLevel="0" collapsed="false">
      <c r="A795" s="161"/>
      <c r="B795" s="162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</row>
    <row r="796" s="55" customFormat="true" ht="26.1" hidden="false" customHeight="true" outlineLevel="0" collapsed="false">
      <c r="A796" s="161"/>
      <c r="B796" s="162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</row>
    <row r="797" s="55" customFormat="true" ht="26.1" hidden="false" customHeight="true" outlineLevel="0" collapsed="false">
      <c r="A797" s="161"/>
      <c r="B797" s="162"/>
      <c r="C797" s="10"/>
      <c r="D797" s="10"/>
      <c r="E797" s="10"/>
      <c r="F797" s="10"/>
      <c r="G797" s="10"/>
      <c r="H797" s="10"/>
      <c r="I797" s="10"/>
      <c r="J797" s="10"/>
      <c r="Q797" s="10"/>
      <c r="R797" s="10"/>
    </row>
    <row r="798" s="55" customFormat="true" ht="26.1" hidden="false" customHeight="true" outlineLevel="0" collapsed="false">
      <c r="A798" s="161"/>
      <c r="B798" s="162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60"/>
      <c r="R798" s="160"/>
    </row>
    <row r="799" s="10" customFormat="true" ht="26.1" hidden="false" customHeight="true" outlineLevel="0" collapsed="false">
      <c r="A799" s="161"/>
      <c r="B799" s="161"/>
      <c r="K799" s="55"/>
      <c r="L799" s="55"/>
      <c r="M799" s="55"/>
      <c r="N799" s="55"/>
      <c r="O799" s="55"/>
      <c r="P799" s="55"/>
      <c r="Q799" s="55"/>
      <c r="R799" s="55"/>
    </row>
    <row r="800" s="55" customFormat="true" ht="26.1" hidden="false" customHeight="true" outlineLevel="0" collapsed="false">
      <c r="A800" s="161"/>
      <c r="B800" s="161"/>
      <c r="C800" s="10"/>
      <c r="D800" s="10"/>
      <c r="E800" s="10"/>
      <c r="F800" s="10"/>
      <c r="G800" s="10"/>
      <c r="H800" s="10"/>
      <c r="I800" s="10"/>
      <c r="J800" s="10"/>
    </row>
    <row r="801" s="55" customFormat="true" ht="26.1" hidden="false" customHeight="true" outlineLevel="0" collapsed="false">
      <c r="A801" s="161"/>
      <c r="B801" s="162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</row>
    <row r="802" s="55" customFormat="true" ht="26.1" hidden="false" customHeight="true" outlineLevel="0" collapsed="false">
      <c r="A802" s="161"/>
      <c r="B802" s="161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</row>
    <row r="803" s="10" customFormat="true" ht="26.1" hidden="false" customHeight="true" outlineLevel="0" collapsed="false">
      <c r="A803" s="161"/>
      <c r="B803" s="162"/>
    </row>
    <row r="804" s="55" customFormat="true" ht="26.1" hidden="false" customHeight="true" outlineLevel="0" collapsed="false">
      <c r="A804" s="161"/>
      <c r="B804" s="162"/>
      <c r="C804" s="10"/>
      <c r="D804" s="10"/>
      <c r="E804" s="10"/>
      <c r="F804" s="10"/>
      <c r="G804" s="10"/>
      <c r="H804" s="10"/>
      <c r="I804" s="10"/>
      <c r="J804" s="10"/>
      <c r="K804" s="73"/>
      <c r="L804" s="73"/>
      <c r="M804" s="73"/>
      <c r="N804" s="73"/>
      <c r="O804" s="73"/>
      <c r="P804" s="73"/>
    </row>
    <row r="805" s="55" customFormat="true" ht="26.1" hidden="false" customHeight="true" outlineLevel="0" collapsed="false">
      <c r="A805" s="161"/>
      <c r="B805" s="161"/>
      <c r="C805" s="10"/>
      <c r="D805" s="10"/>
      <c r="E805" s="10"/>
      <c r="F805" s="10"/>
      <c r="G805" s="10"/>
      <c r="H805" s="10"/>
      <c r="I805" s="10"/>
      <c r="J805" s="10"/>
    </row>
    <row r="806" s="55" customFormat="true" ht="26.1" hidden="false" customHeight="true" outlineLevel="0" collapsed="false">
      <c r="A806" s="161"/>
      <c r="B806" s="161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</row>
    <row r="807" s="55" customFormat="true" ht="26.1" hidden="false" customHeight="true" outlineLevel="0" collapsed="false">
      <c r="A807" s="161"/>
      <c r="B807" s="161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</row>
    <row r="808" s="55" customFormat="true" ht="26.1" hidden="false" customHeight="true" outlineLevel="0" collapsed="false">
      <c r="A808" s="185"/>
      <c r="B808" s="186"/>
      <c r="C808" s="10"/>
      <c r="D808" s="10"/>
      <c r="E808" s="10"/>
      <c r="F808" s="10"/>
      <c r="G808" s="10"/>
      <c r="H808" s="10"/>
      <c r="I808" s="10"/>
      <c r="J808" s="10"/>
      <c r="K808" s="160"/>
      <c r="L808" s="160"/>
      <c r="M808" s="160"/>
      <c r="N808" s="160"/>
      <c r="O808" s="160"/>
      <c r="P808" s="160"/>
      <c r="Q808" s="10"/>
      <c r="R808" s="10"/>
    </row>
    <row r="809" s="10" customFormat="true" ht="26.1" hidden="false" customHeight="true" outlineLevel="0" collapsed="false">
      <c r="A809" s="161"/>
      <c r="B809" s="162"/>
      <c r="K809" s="55"/>
      <c r="L809" s="55"/>
      <c r="M809" s="55"/>
      <c r="N809" s="55"/>
      <c r="O809" s="55"/>
      <c r="P809" s="55"/>
      <c r="Q809" s="55"/>
      <c r="R809" s="55"/>
    </row>
    <row r="810" s="10" customFormat="true" ht="30.75" hidden="false" customHeight="true" outlineLevel="0" collapsed="false">
      <c r="A810" s="161"/>
      <c r="B810" s="161"/>
      <c r="K810" s="55"/>
      <c r="L810" s="55"/>
      <c r="M810" s="55"/>
      <c r="N810" s="55"/>
      <c r="O810" s="55"/>
      <c r="P810" s="55"/>
      <c r="Q810" s="55"/>
      <c r="R810" s="55"/>
    </row>
    <row r="811" s="55" customFormat="true" ht="26.1" hidden="false" customHeight="true" outlineLevel="0" collapsed="false">
      <c r="A811" s="161"/>
      <c r="B811" s="161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</row>
    <row r="812" s="10" customFormat="true" ht="26.1" hidden="false" customHeight="true" outlineLevel="0" collapsed="false">
      <c r="A812" s="161"/>
      <c r="B812" s="161"/>
      <c r="K812" s="55"/>
      <c r="L812" s="55"/>
      <c r="M812" s="55"/>
      <c r="N812" s="55"/>
      <c r="O812" s="55"/>
      <c r="P812" s="55"/>
      <c r="Q812" s="55"/>
      <c r="R812" s="55"/>
    </row>
    <row r="813" s="55" customFormat="true" ht="26.1" hidden="false" customHeight="true" outlineLevel="0" collapsed="false">
      <c r="A813" s="161"/>
      <c r="B813" s="162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</row>
    <row r="814" s="10" customFormat="true" ht="26.1" hidden="false" customHeight="true" outlineLevel="0" collapsed="false">
      <c r="A814" s="161"/>
      <c r="B814" s="162"/>
      <c r="K814" s="55"/>
      <c r="L814" s="55"/>
      <c r="M814" s="55"/>
      <c r="N814" s="55"/>
      <c r="O814" s="55"/>
      <c r="P814" s="55"/>
    </row>
    <row r="815" s="55" customFormat="true" ht="26.1" hidden="false" customHeight="true" outlineLevel="0" collapsed="false">
      <c r="A815" s="161"/>
      <c r="B815" s="161"/>
      <c r="C815" s="10"/>
      <c r="D815" s="10"/>
      <c r="E815" s="10"/>
      <c r="F815" s="10"/>
      <c r="G815" s="10"/>
      <c r="H815" s="10"/>
      <c r="I815" s="10"/>
      <c r="J815" s="10"/>
    </row>
    <row r="816" s="111" customFormat="true" ht="32.25" hidden="false" customHeight="true" outlineLevel="0" collapsed="false">
      <c r="A816" s="212"/>
      <c r="B816" s="234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55"/>
      <c r="R816" s="55"/>
    </row>
    <row r="817" s="55" customFormat="true" ht="26.1" hidden="false" customHeight="true" outlineLevel="0" collapsed="false">
      <c r="A817" s="161"/>
      <c r="B817" s="161"/>
      <c r="C817" s="10"/>
      <c r="D817" s="10"/>
      <c r="E817" s="10"/>
      <c r="F817" s="10"/>
      <c r="G817" s="10"/>
      <c r="H817" s="10"/>
      <c r="I817" s="10"/>
      <c r="J817" s="10"/>
      <c r="Q817" s="10"/>
      <c r="R817" s="10"/>
    </row>
    <row r="818" s="55" customFormat="true" ht="31.5" hidden="false" customHeight="true" outlineLevel="0" collapsed="false">
      <c r="A818" s="161"/>
      <c r="B818" s="162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</row>
    <row r="819" s="10" customFormat="true" ht="26.1" hidden="false" customHeight="true" outlineLevel="0" collapsed="false">
      <c r="A819" s="161"/>
      <c r="B819" s="162"/>
      <c r="K819" s="55"/>
      <c r="L819" s="55"/>
      <c r="M819" s="55"/>
      <c r="N819" s="55"/>
      <c r="O819" s="55"/>
      <c r="P819" s="55"/>
      <c r="Q819" s="55"/>
      <c r="R819" s="55"/>
    </row>
    <row r="820" s="55" customFormat="true" ht="26.1" hidden="false" customHeight="true" outlineLevel="0" collapsed="false">
      <c r="A820" s="161"/>
      <c r="B820" s="161"/>
      <c r="C820" s="10"/>
      <c r="D820" s="10"/>
      <c r="E820" s="10"/>
      <c r="F820" s="10"/>
      <c r="G820" s="10"/>
      <c r="H820" s="10"/>
      <c r="I820" s="10"/>
      <c r="J820" s="10"/>
    </row>
    <row r="821" s="55" customFormat="true" ht="26.1" hidden="false" customHeight="true" outlineLevel="0" collapsed="false">
      <c r="A821" s="161"/>
      <c r="B821" s="162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11"/>
      <c r="R821" s="111"/>
    </row>
    <row r="822" s="10" customFormat="true" ht="26.1" hidden="false" customHeight="true" outlineLevel="0" collapsed="false">
      <c r="A822" s="161"/>
      <c r="B822" s="161"/>
      <c r="K822" s="55"/>
      <c r="L822" s="55"/>
      <c r="M822" s="55"/>
      <c r="N822" s="55"/>
      <c r="O822" s="55"/>
      <c r="P822" s="55"/>
      <c r="Q822" s="55"/>
      <c r="R822" s="55"/>
    </row>
    <row r="823" s="10" customFormat="true" ht="26.1" hidden="false" customHeight="true" outlineLevel="0" collapsed="false">
      <c r="A823" s="161"/>
      <c r="B823" s="162"/>
    </row>
    <row r="824" s="10" customFormat="true" ht="26.1" hidden="false" customHeight="true" outlineLevel="0" collapsed="false">
      <c r="A824" s="161"/>
      <c r="B824" s="162"/>
    </row>
    <row r="825" s="55" customFormat="true" ht="26.1" hidden="false" customHeight="true" outlineLevel="0" collapsed="false">
      <c r="A825" s="161"/>
      <c r="B825" s="161"/>
      <c r="C825" s="10"/>
      <c r="D825" s="10"/>
      <c r="E825" s="10"/>
      <c r="F825" s="10"/>
      <c r="G825" s="10"/>
      <c r="H825" s="10"/>
      <c r="I825" s="10"/>
      <c r="J825" s="10"/>
    </row>
    <row r="826" s="10" customFormat="true" ht="26.1" hidden="false" customHeight="true" outlineLevel="0" collapsed="false">
      <c r="A826" s="161"/>
      <c r="B826" s="162"/>
      <c r="K826" s="55"/>
      <c r="L826" s="55"/>
      <c r="M826" s="55"/>
      <c r="N826" s="55"/>
      <c r="O826" s="55"/>
      <c r="P826" s="55"/>
      <c r="Q826" s="55"/>
      <c r="R826" s="55"/>
    </row>
    <row r="827" s="58" customFormat="true" ht="26.1" hidden="false" customHeight="true" outlineLevel="0" collapsed="false">
      <c r="A827" s="161"/>
      <c r="B827" s="161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55"/>
      <c r="R827" s="55"/>
    </row>
    <row r="828" s="55" customFormat="true" ht="26.1" hidden="false" customHeight="true" outlineLevel="0" collapsed="false">
      <c r="A828" s="161"/>
      <c r="B828" s="161"/>
      <c r="C828" s="10"/>
      <c r="D828" s="10"/>
      <c r="E828" s="10"/>
      <c r="F828" s="10"/>
      <c r="G828" s="10"/>
      <c r="H828" s="10"/>
      <c r="I828" s="10"/>
      <c r="J828" s="10"/>
    </row>
    <row r="829" s="55" customFormat="true" ht="26.1" hidden="false" customHeight="true" outlineLevel="0" collapsed="false">
      <c r="A829" s="161"/>
      <c r="B829" s="162"/>
      <c r="C829" s="10"/>
      <c r="D829" s="10"/>
      <c r="E829" s="10"/>
      <c r="F829" s="10"/>
      <c r="G829" s="10"/>
      <c r="H829" s="10"/>
      <c r="I829" s="10"/>
      <c r="J829" s="10"/>
    </row>
    <row r="830" s="10" customFormat="true" ht="26.1" hidden="false" customHeight="true" outlineLevel="0" collapsed="false">
      <c r="A830" s="161"/>
      <c r="B830" s="162"/>
      <c r="K830" s="55"/>
      <c r="L830" s="55"/>
      <c r="M830" s="55"/>
      <c r="N830" s="55"/>
      <c r="O830" s="55"/>
      <c r="P830" s="55"/>
      <c r="Q830" s="55"/>
      <c r="R830" s="55"/>
    </row>
    <row r="831" s="10" customFormat="true" ht="31.5" hidden="false" customHeight="true" outlineLevel="0" collapsed="false">
      <c r="A831" s="161"/>
      <c r="B831" s="161"/>
      <c r="I831" s="111"/>
      <c r="J831" s="111"/>
      <c r="K831" s="111"/>
      <c r="L831" s="111"/>
      <c r="M831" s="111"/>
      <c r="N831" s="111"/>
      <c r="O831" s="111"/>
      <c r="P831" s="111"/>
      <c r="Q831" s="55"/>
      <c r="R831" s="55"/>
    </row>
    <row r="832" s="10" customFormat="true" ht="30.75" hidden="false" customHeight="true" outlineLevel="0" collapsed="false">
      <c r="A832" s="161"/>
      <c r="B832" s="162"/>
      <c r="K832" s="55"/>
      <c r="L832" s="55"/>
      <c r="M832" s="55"/>
      <c r="N832" s="55"/>
      <c r="O832" s="55"/>
      <c r="P832" s="55"/>
    </row>
    <row r="833" s="55" customFormat="true" ht="30.75" hidden="false" customHeight="true" outlineLevel="0" collapsed="false">
      <c r="A833" s="161"/>
      <c r="B833" s="162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</row>
    <row r="834" s="55" customFormat="true" ht="26.1" hidden="false" customHeight="true" outlineLevel="0" collapsed="false">
      <c r="A834" s="161"/>
      <c r="B834" s="162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</row>
    <row r="835" s="55" customFormat="true" ht="26.1" hidden="false" customHeight="true" outlineLevel="0" collapsed="false">
      <c r="A835" s="185"/>
      <c r="B835" s="185"/>
      <c r="C835" s="111"/>
      <c r="D835" s="111"/>
      <c r="E835" s="111"/>
      <c r="F835" s="111"/>
      <c r="G835" s="111"/>
      <c r="H835" s="111"/>
      <c r="I835" s="10"/>
      <c r="J835" s="10"/>
    </row>
    <row r="836" s="55" customFormat="true" ht="26.1" hidden="false" customHeight="true" outlineLevel="0" collapsed="false">
      <c r="A836" s="161"/>
      <c r="B836" s="162"/>
      <c r="C836" s="10"/>
      <c r="D836" s="10"/>
      <c r="E836" s="10"/>
      <c r="F836" s="10"/>
      <c r="G836" s="10"/>
      <c r="H836" s="10"/>
      <c r="I836" s="10"/>
      <c r="J836" s="10"/>
      <c r="Q836" s="10"/>
      <c r="R836" s="10"/>
    </row>
    <row r="837" s="55" customFormat="true" ht="26.1" hidden="false" customHeight="true" outlineLevel="0" collapsed="false">
      <c r="A837" s="161"/>
      <c r="B837" s="161"/>
      <c r="C837" s="10"/>
      <c r="D837" s="10"/>
      <c r="E837" s="10"/>
      <c r="F837" s="10"/>
      <c r="G837" s="10"/>
      <c r="H837" s="10"/>
      <c r="I837" s="10"/>
      <c r="J837" s="10"/>
    </row>
    <row r="838" s="10" customFormat="true" ht="26.1" hidden="false" customHeight="true" outlineLevel="0" collapsed="false">
      <c r="A838" s="161"/>
      <c r="B838" s="161"/>
      <c r="K838" s="55"/>
      <c r="L838" s="55"/>
      <c r="M838" s="55"/>
      <c r="N838" s="55"/>
      <c r="O838" s="55"/>
      <c r="P838" s="55"/>
    </row>
    <row r="839" s="55" customFormat="true" ht="26.1" hidden="false" customHeight="true" outlineLevel="0" collapsed="false">
      <c r="A839" s="161"/>
      <c r="B839" s="162"/>
      <c r="C839" s="10"/>
      <c r="D839" s="10"/>
      <c r="E839" s="10"/>
      <c r="F839" s="10"/>
      <c r="G839" s="10"/>
      <c r="H839" s="10"/>
      <c r="I839" s="10"/>
      <c r="J839" s="10"/>
    </row>
    <row r="840" s="10" customFormat="true" ht="26.1" hidden="false" customHeight="true" outlineLevel="0" collapsed="false">
      <c r="A840" s="152"/>
      <c r="B840" s="153"/>
      <c r="K840" s="55"/>
      <c r="L840" s="55"/>
      <c r="M840" s="55"/>
      <c r="N840" s="55"/>
      <c r="O840" s="55"/>
      <c r="P840" s="55"/>
      <c r="Q840" s="55"/>
      <c r="R840" s="55"/>
    </row>
    <row r="841" s="111" customFormat="true" ht="26.1" hidden="false" customHeight="true" outlineLevel="0" collapsed="false">
      <c r="A841" s="152"/>
      <c r="B841" s="153"/>
      <c r="C841" s="10"/>
      <c r="D841" s="10"/>
      <c r="E841" s="10"/>
      <c r="F841" s="10"/>
      <c r="G841" s="10"/>
      <c r="H841" s="10"/>
      <c r="I841" s="10"/>
      <c r="J841" s="10"/>
      <c r="K841" s="55"/>
      <c r="L841" s="55"/>
      <c r="M841" s="55"/>
      <c r="N841" s="55"/>
      <c r="O841" s="55"/>
      <c r="P841" s="55"/>
      <c r="Q841" s="10"/>
      <c r="R841" s="10"/>
      <c r="S841" s="10"/>
      <c r="T841" s="10"/>
      <c r="U841" s="10"/>
      <c r="V841" s="10"/>
      <c r="W841" s="10"/>
    </row>
    <row r="842" s="10" customFormat="true" ht="26.1" hidden="false" customHeight="true" outlineLevel="0" collapsed="false">
      <c r="A842" s="170"/>
      <c r="B842" s="171"/>
      <c r="K842" s="8" t="e">
        <f aca="false">#REF!</f>
        <v>#REF!</v>
      </c>
    </row>
    <row r="843" s="55" customFormat="true" ht="26.1" hidden="false" customHeight="true" outlineLevel="0" collapsed="false">
      <c r="A843" s="183"/>
      <c r="B843" s="184"/>
      <c r="C843" s="10"/>
      <c r="D843" s="10"/>
      <c r="E843" s="10"/>
      <c r="F843" s="10"/>
      <c r="G843" s="10"/>
      <c r="H843" s="10"/>
      <c r="I843" s="10"/>
      <c r="J843" s="10"/>
      <c r="Q843" s="10"/>
      <c r="R843" s="10"/>
    </row>
    <row r="844" s="55" customFormat="true" ht="26.1" hidden="false" customHeight="true" outlineLevel="0" collapsed="false">
      <c r="A844" s="187"/>
      <c r="B844" s="188"/>
      <c r="C844" s="10"/>
      <c r="D844" s="10"/>
      <c r="E844" s="10"/>
      <c r="F844" s="10"/>
      <c r="G844" s="10"/>
      <c r="H844" s="10"/>
      <c r="I844" s="10"/>
      <c r="J844" s="10"/>
      <c r="Q844" s="10"/>
      <c r="R844" s="10"/>
    </row>
    <row r="845" s="55" customFormat="true" ht="43.5" hidden="false" customHeight="true" outlineLevel="0" collapsed="false">
      <c r="A845" s="170"/>
      <c r="B845" s="171"/>
      <c r="C845" s="10"/>
      <c r="D845" s="10"/>
      <c r="E845" s="10"/>
      <c r="F845" s="10"/>
      <c r="G845" s="10"/>
      <c r="H845" s="10"/>
      <c r="I845" s="10"/>
      <c r="J845" s="10"/>
      <c r="Q845" s="10"/>
      <c r="R845" s="10"/>
    </row>
    <row r="846" s="55" customFormat="true" ht="31.5" hidden="false" customHeight="true" outlineLevel="0" collapsed="false">
      <c r="A846" s="161"/>
      <c r="B846" s="161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</row>
    <row r="847" s="55" customFormat="true" ht="26.1" hidden="false" customHeight="true" outlineLevel="0" collapsed="false">
      <c r="A847" s="161"/>
      <c r="B847" s="162"/>
      <c r="C847" s="10"/>
      <c r="D847" s="10"/>
      <c r="E847" s="10"/>
      <c r="F847" s="10"/>
      <c r="G847" s="10"/>
      <c r="H847" s="10"/>
      <c r="I847" s="10"/>
      <c r="J847" s="10"/>
    </row>
    <row r="848" s="10" customFormat="true" ht="26.1" hidden="false" customHeight="true" outlineLevel="0" collapsed="false">
      <c r="A848" s="161"/>
      <c r="B848" s="162"/>
      <c r="Q848" s="55"/>
      <c r="R848" s="55"/>
    </row>
    <row r="849" s="55" customFormat="true" ht="26.1" hidden="false" customHeight="true" outlineLevel="0" collapsed="false">
      <c r="A849" s="161"/>
      <c r="B849" s="162"/>
      <c r="C849" s="10"/>
      <c r="D849" s="10"/>
      <c r="E849" s="10"/>
      <c r="F849" s="10"/>
      <c r="G849" s="10"/>
      <c r="H849" s="10"/>
      <c r="I849" s="10"/>
      <c r="J849" s="10"/>
    </row>
    <row r="850" s="10" customFormat="true" ht="26.1" hidden="false" customHeight="true" outlineLevel="0" collapsed="false">
      <c r="A850" s="161"/>
      <c r="B850" s="161"/>
      <c r="K850" s="55"/>
      <c r="L850" s="55"/>
      <c r="M850" s="55"/>
      <c r="N850" s="55"/>
      <c r="O850" s="55"/>
      <c r="P850" s="55"/>
      <c r="Q850" s="55"/>
      <c r="R850" s="55"/>
      <c r="S850" s="111"/>
      <c r="T850" s="111"/>
      <c r="U850" s="111"/>
      <c r="V850" s="111"/>
      <c r="W850" s="111"/>
    </row>
    <row r="851" s="55" customFormat="true" ht="33.75" hidden="false" customHeight="true" outlineLevel="0" collapsed="false">
      <c r="A851" s="161"/>
      <c r="B851" s="162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</row>
    <row r="852" s="10" customFormat="true" ht="34.5" hidden="false" customHeight="true" outlineLevel="0" collapsed="false">
      <c r="A852" s="161"/>
      <c r="B852" s="161"/>
    </row>
    <row r="853" s="55" customFormat="true" ht="45" hidden="false" customHeight="true" outlineLevel="0" collapsed="false">
      <c r="A853" s="161"/>
      <c r="B853" s="162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</row>
    <row r="854" s="111" customFormat="true" ht="26.1" hidden="false" customHeight="true" outlineLevel="0" collapsed="false">
      <c r="A854" s="161"/>
      <c r="B854" s="162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55"/>
      <c r="R854" s="55"/>
      <c r="S854" s="10"/>
      <c r="T854" s="10"/>
      <c r="U854" s="10"/>
      <c r="V854" s="10"/>
      <c r="W854" s="10"/>
    </row>
    <row r="855" s="10" customFormat="true" ht="26.1" hidden="false" customHeight="true" outlineLevel="0" collapsed="false">
      <c r="A855" s="161"/>
      <c r="B855" s="161"/>
      <c r="Q855" s="55"/>
      <c r="R855" s="55"/>
    </row>
    <row r="856" s="10" customFormat="true" ht="26.1" hidden="false" customHeight="true" outlineLevel="0" collapsed="false">
      <c r="A856" s="161" t="n">
        <v>1.2375</v>
      </c>
      <c r="B856" s="161"/>
    </row>
    <row r="857" s="10" customFormat="true" ht="26.1" hidden="false" customHeight="true" outlineLevel="0" collapsed="false">
      <c r="A857" s="161"/>
      <c r="B857" s="161"/>
      <c r="K857" s="55"/>
      <c r="L857" s="55"/>
      <c r="M857" s="55"/>
      <c r="N857" s="55"/>
      <c r="O857" s="55"/>
      <c r="P857" s="55"/>
      <c r="Q857" s="55"/>
      <c r="R857" s="55"/>
    </row>
    <row r="858" s="10" customFormat="true" ht="26.1" hidden="false" customHeight="true" outlineLevel="0" collapsed="false">
      <c r="A858" s="161"/>
      <c r="B858" s="161"/>
      <c r="K858" s="55"/>
      <c r="L858" s="55"/>
      <c r="M858" s="55"/>
      <c r="N858" s="55"/>
      <c r="O858" s="55"/>
      <c r="P858" s="55"/>
      <c r="Q858" s="55"/>
      <c r="R858" s="55"/>
    </row>
    <row r="859" s="10" customFormat="true" ht="26.1" hidden="false" customHeight="true" outlineLevel="0" collapsed="false">
      <c r="A859" s="161"/>
      <c r="B859" s="161"/>
      <c r="K859" s="55"/>
      <c r="L859" s="55"/>
      <c r="M859" s="55"/>
      <c r="N859" s="55"/>
      <c r="O859" s="55"/>
      <c r="P859" s="55"/>
      <c r="Q859" s="55"/>
      <c r="R859" s="55"/>
    </row>
    <row r="860" s="55" customFormat="true" ht="26.1" hidden="false" customHeight="true" outlineLevel="0" collapsed="false">
      <c r="A860" s="161"/>
      <c r="B860" s="161"/>
      <c r="C860" s="10"/>
      <c r="D860" s="10"/>
      <c r="E860" s="10"/>
      <c r="F860" s="10"/>
      <c r="G860" s="10"/>
      <c r="H860" s="10"/>
      <c r="I860" s="10"/>
      <c r="J860" s="10"/>
    </row>
    <row r="861" s="10" customFormat="true" ht="26.1" hidden="false" customHeight="true" outlineLevel="0" collapsed="false">
      <c r="A861" s="161"/>
      <c r="B861" s="162"/>
      <c r="K861" s="55"/>
      <c r="L861" s="55"/>
      <c r="M861" s="55"/>
      <c r="N861" s="55"/>
      <c r="O861" s="55"/>
      <c r="P861" s="55"/>
      <c r="Q861" s="55"/>
      <c r="R861" s="55"/>
    </row>
    <row r="862" s="10" customFormat="true" ht="26.1" hidden="false" customHeight="true" outlineLevel="0" collapsed="false">
      <c r="A862" s="161"/>
      <c r="B862" s="162"/>
    </row>
    <row r="863" s="55" customFormat="true" ht="26.1" hidden="false" customHeight="true" outlineLevel="0" collapsed="false">
      <c r="A863" s="161"/>
      <c r="B863" s="162"/>
      <c r="C863" s="10"/>
      <c r="D863" s="10"/>
      <c r="E863" s="10"/>
      <c r="F863" s="10"/>
      <c r="G863" s="10"/>
      <c r="H863" s="10"/>
      <c r="I863" s="10"/>
      <c r="J863" s="10"/>
      <c r="Q863" s="10"/>
      <c r="R863" s="10"/>
      <c r="S863" s="73"/>
      <c r="T863" s="73"/>
      <c r="U863" s="73"/>
      <c r="V863" s="73"/>
      <c r="W863" s="73"/>
    </row>
    <row r="864" s="55" customFormat="true" ht="26.1" hidden="false" customHeight="true" outlineLevel="0" collapsed="false">
      <c r="A864" s="161"/>
      <c r="B864" s="162"/>
      <c r="C864" s="10"/>
      <c r="D864" s="10"/>
      <c r="E864" s="10"/>
      <c r="F864" s="10"/>
      <c r="G864" s="10"/>
      <c r="H864" s="10"/>
      <c r="I864" s="10"/>
      <c r="J864" s="10"/>
    </row>
    <row r="865" s="73" customFormat="true" ht="26.1" hidden="false" customHeight="true" outlineLevel="0" collapsed="false">
      <c r="A865" s="161"/>
      <c r="B865" s="162"/>
      <c r="C865" s="10"/>
      <c r="D865" s="10"/>
      <c r="E865" s="10"/>
      <c r="F865" s="10"/>
      <c r="G865" s="10"/>
      <c r="H865" s="10"/>
      <c r="I865" s="10"/>
      <c r="J865" s="10"/>
      <c r="K865" s="55"/>
      <c r="L865" s="55"/>
      <c r="M865" s="55"/>
      <c r="N865" s="55"/>
      <c r="O865" s="55"/>
      <c r="P865" s="55"/>
      <c r="Q865" s="10"/>
      <c r="R865" s="10"/>
      <c r="S865" s="55"/>
      <c r="T865" s="55"/>
      <c r="U865" s="55"/>
      <c r="V865" s="55"/>
      <c r="W865" s="55"/>
    </row>
    <row r="866" s="55" customFormat="true" ht="26.1" hidden="false" customHeight="true" outlineLevel="0" collapsed="false">
      <c r="A866" s="161"/>
      <c r="B866" s="161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</row>
    <row r="867" s="10" customFormat="true" ht="38.25" hidden="false" customHeight="true" outlineLevel="0" collapsed="false">
      <c r="A867" s="161"/>
      <c r="B867" s="162"/>
      <c r="K867" s="55"/>
      <c r="L867" s="55"/>
      <c r="M867" s="55"/>
      <c r="N867" s="55"/>
      <c r="O867" s="55"/>
      <c r="P867" s="55"/>
    </row>
    <row r="868" s="55" customFormat="true" ht="26.1" hidden="false" customHeight="true" outlineLevel="0" collapsed="false">
      <c r="A868" s="161"/>
      <c r="B868" s="162"/>
      <c r="C868" s="10"/>
      <c r="D868" s="10"/>
      <c r="E868" s="10"/>
      <c r="F868" s="10"/>
      <c r="G868" s="10"/>
      <c r="H868" s="10"/>
      <c r="I868" s="10"/>
      <c r="J868" s="10"/>
    </row>
    <row r="869" s="55" customFormat="true" ht="33.75" hidden="false" customHeight="true" outlineLevel="0" collapsed="false">
      <c r="A869" s="161"/>
      <c r="B869" s="162"/>
      <c r="C869" s="10"/>
      <c r="D869" s="10"/>
      <c r="E869" s="10"/>
      <c r="F869" s="10"/>
      <c r="G869" s="10"/>
      <c r="H869" s="10"/>
      <c r="I869" s="10"/>
      <c r="J869" s="10"/>
      <c r="Q869" s="111"/>
      <c r="R869" s="111"/>
    </row>
    <row r="870" s="10" customFormat="true" ht="26.1" hidden="false" customHeight="true" outlineLevel="0" collapsed="false">
      <c r="A870" s="161"/>
      <c r="B870" s="161"/>
      <c r="K870" s="55"/>
      <c r="L870" s="55"/>
      <c r="M870" s="55"/>
      <c r="N870" s="55"/>
      <c r="O870" s="55"/>
      <c r="P870" s="55"/>
      <c r="Q870" s="55"/>
      <c r="R870" s="55"/>
    </row>
    <row r="871" s="55" customFormat="true" ht="26.1" hidden="false" customHeight="true" outlineLevel="0" collapsed="false">
      <c r="A871" s="161"/>
      <c r="B871" s="162"/>
      <c r="C871" s="10"/>
      <c r="D871" s="10"/>
      <c r="E871" s="10"/>
      <c r="F871" s="10"/>
      <c r="G871" s="10"/>
      <c r="H871" s="10"/>
      <c r="I871" s="10"/>
      <c r="J871" s="10"/>
    </row>
    <row r="872" s="55" customFormat="true" ht="26.1" hidden="false" customHeight="true" outlineLevel="0" collapsed="false">
      <c r="A872" s="161"/>
      <c r="B872" s="162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</row>
    <row r="873" s="55" customFormat="true" ht="26.1" hidden="false" customHeight="true" outlineLevel="0" collapsed="false">
      <c r="A873" s="161"/>
      <c r="B873" s="162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</row>
    <row r="874" s="55" customFormat="true" ht="26.1" hidden="false" customHeight="true" outlineLevel="0" collapsed="false">
      <c r="A874" s="161"/>
      <c r="B874" s="162"/>
      <c r="C874" s="10"/>
      <c r="D874" s="10"/>
      <c r="E874" s="10"/>
      <c r="F874" s="10"/>
      <c r="G874" s="10"/>
      <c r="H874" s="10"/>
      <c r="I874" s="10"/>
      <c r="J874" s="10"/>
      <c r="S874" s="73"/>
      <c r="T874" s="73"/>
      <c r="U874" s="73"/>
      <c r="V874" s="73"/>
      <c r="W874" s="73"/>
    </row>
    <row r="875" s="55" customFormat="true" ht="26.1" hidden="false" customHeight="true" outlineLevel="0" collapsed="false">
      <c r="A875" s="161"/>
      <c r="B875" s="162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</row>
    <row r="876" s="10" customFormat="true" ht="26.1" hidden="false" customHeight="true" outlineLevel="0" collapsed="false">
      <c r="A876" s="161"/>
      <c r="B876" s="161"/>
      <c r="K876" s="55"/>
      <c r="L876" s="55"/>
      <c r="M876" s="55"/>
      <c r="N876" s="55"/>
      <c r="O876" s="55"/>
      <c r="P876" s="55"/>
    </row>
    <row r="877" s="10" customFormat="true" ht="30.75" hidden="false" customHeight="true" outlineLevel="0" collapsed="false">
      <c r="A877" s="161"/>
      <c r="B877" s="161"/>
    </row>
    <row r="878" s="10" customFormat="true" ht="26.1" hidden="false" customHeight="true" outlineLevel="0" collapsed="false">
      <c r="A878" s="161"/>
      <c r="B878" s="162"/>
      <c r="K878" s="55"/>
      <c r="L878" s="55"/>
      <c r="M878" s="55"/>
      <c r="N878" s="55"/>
      <c r="O878" s="55"/>
      <c r="P878" s="55"/>
      <c r="Q878" s="55"/>
      <c r="R878" s="55"/>
    </row>
    <row r="879" s="55" customFormat="true" ht="26.1" hidden="false" customHeight="true" outlineLevel="0" collapsed="false">
      <c r="A879" s="161"/>
      <c r="B879" s="161"/>
      <c r="C879" s="10"/>
      <c r="D879" s="10"/>
      <c r="E879" s="10"/>
      <c r="F879" s="10"/>
      <c r="G879" s="10"/>
      <c r="H879" s="10"/>
      <c r="I879" s="111"/>
      <c r="J879" s="111"/>
      <c r="K879" s="111"/>
      <c r="L879" s="111"/>
      <c r="M879" s="111"/>
      <c r="N879" s="111"/>
      <c r="O879" s="111"/>
      <c r="P879" s="111"/>
      <c r="Q879" s="10"/>
      <c r="R879" s="10"/>
    </row>
    <row r="880" s="10" customFormat="true" ht="26.1" hidden="false" customHeight="true" outlineLevel="0" collapsed="false">
      <c r="A880" s="161"/>
      <c r="B880" s="162"/>
      <c r="K880" s="55"/>
      <c r="L880" s="55"/>
      <c r="M880" s="55"/>
      <c r="N880" s="55"/>
      <c r="O880" s="55"/>
      <c r="P880" s="55"/>
      <c r="Q880" s="58"/>
      <c r="R880" s="58"/>
    </row>
    <row r="881" s="55" customFormat="true" ht="26.1" hidden="false" customHeight="true" outlineLevel="0" collapsed="false">
      <c r="A881" s="161"/>
      <c r="B881" s="161"/>
      <c r="C881" s="10"/>
      <c r="D881" s="10"/>
      <c r="E881" s="10"/>
      <c r="F881" s="10"/>
      <c r="G881" s="10"/>
      <c r="H881" s="10"/>
      <c r="I881" s="10"/>
      <c r="J881" s="10"/>
    </row>
    <row r="882" s="55" customFormat="true" ht="26.1" hidden="false" customHeight="true" outlineLevel="0" collapsed="false">
      <c r="A882" s="161"/>
      <c r="B882" s="162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</row>
    <row r="883" s="55" customFormat="true" ht="26.1" hidden="false" customHeight="true" outlineLevel="0" collapsed="false">
      <c r="A883" s="185"/>
      <c r="B883" s="185"/>
      <c r="C883" s="111"/>
      <c r="D883" s="111"/>
      <c r="E883" s="111"/>
      <c r="F883" s="111"/>
      <c r="G883" s="111"/>
      <c r="H883" s="111"/>
      <c r="I883" s="10"/>
      <c r="J883" s="10"/>
      <c r="Q883" s="10"/>
      <c r="R883" s="10"/>
    </row>
    <row r="884" s="10" customFormat="true" ht="26.1" hidden="false" customHeight="true" outlineLevel="0" collapsed="false">
      <c r="A884" s="161"/>
      <c r="B884" s="162"/>
      <c r="K884" s="55"/>
      <c r="L884" s="55"/>
      <c r="M884" s="55"/>
      <c r="N884" s="55"/>
      <c r="O884" s="55"/>
      <c r="P884" s="55"/>
    </row>
    <row r="885" s="55" customFormat="true" ht="26.1" hidden="false" customHeight="true" outlineLevel="0" collapsed="false">
      <c r="A885" s="161"/>
      <c r="B885" s="162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</row>
    <row r="886" s="10" customFormat="true" ht="26.1" hidden="false" customHeight="true" outlineLevel="0" collapsed="false">
      <c r="A886" s="161"/>
      <c r="B886" s="161"/>
      <c r="Q886" s="55"/>
      <c r="R886" s="55"/>
    </row>
    <row r="887" s="55" customFormat="true" ht="31.5" hidden="false" customHeight="true" outlineLevel="0" collapsed="false">
      <c r="A887" s="161"/>
      <c r="B887" s="162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</row>
    <row r="888" s="55" customFormat="true" ht="26.1" hidden="false" customHeight="true" outlineLevel="0" collapsed="false">
      <c r="A888" s="161"/>
      <c r="B888" s="162"/>
      <c r="C888" s="10"/>
      <c r="D888" s="10"/>
      <c r="E888" s="10"/>
      <c r="F888" s="10"/>
      <c r="G888" s="10"/>
      <c r="H888" s="10"/>
      <c r="I888" s="10"/>
      <c r="J888" s="10"/>
    </row>
    <row r="889" s="10" customFormat="true" ht="26.1" hidden="false" customHeight="true" outlineLevel="0" collapsed="false">
      <c r="A889" s="161"/>
      <c r="B889" s="161"/>
      <c r="Q889" s="55"/>
      <c r="R889" s="55"/>
    </row>
    <row r="890" s="10" customFormat="true" ht="26.1" hidden="false" customHeight="true" outlineLevel="0" collapsed="false">
      <c r="A890" s="161"/>
      <c r="B890" s="161"/>
      <c r="K890" s="58"/>
      <c r="L890" s="58"/>
      <c r="M890" s="58"/>
      <c r="N890" s="58"/>
      <c r="O890" s="58"/>
      <c r="P890" s="58"/>
      <c r="Q890" s="55"/>
      <c r="R890" s="55"/>
    </row>
    <row r="891" s="10" customFormat="true" ht="26.1" hidden="false" customHeight="true" outlineLevel="0" collapsed="false">
      <c r="A891" s="161"/>
      <c r="B891" s="161"/>
      <c r="K891" s="55"/>
      <c r="L891" s="55"/>
      <c r="M891" s="55"/>
      <c r="N891" s="55"/>
      <c r="O891" s="55"/>
      <c r="P891" s="55"/>
    </row>
    <row r="892" s="55" customFormat="true" ht="26.1" hidden="false" customHeight="true" outlineLevel="0" collapsed="false">
      <c r="A892" s="161"/>
      <c r="B892" s="162"/>
      <c r="C892" s="10"/>
      <c r="D892" s="10"/>
      <c r="E892" s="10"/>
      <c r="F892" s="10"/>
      <c r="G892" s="10"/>
      <c r="H892" s="10"/>
      <c r="I892" s="10"/>
      <c r="J892" s="10"/>
    </row>
    <row r="893" s="10" customFormat="true" ht="26.1" hidden="false" customHeight="true" outlineLevel="0" collapsed="false">
      <c r="A893" s="161"/>
      <c r="B893" s="161"/>
    </row>
    <row r="894" s="55" customFormat="true" ht="26.1" hidden="false" customHeight="true" outlineLevel="0" collapsed="false">
      <c r="A894" s="161"/>
      <c r="B894" s="162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</row>
    <row r="895" s="55" customFormat="true" ht="26.1" hidden="false" customHeight="true" outlineLevel="0" collapsed="false">
      <c r="A895" s="161"/>
      <c r="B895" s="162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</row>
    <row r="896" s="10" customFormat="true" ht="26.1" hidden="false" customHeight="true" outlineLevel="0" collapsed="false">
      <c r="A896" s="161"/>
      <c r="B896" s="162"/>
      <c r="K896" s="55"/>
      <c r="L896" s="55"/>
      <c r="M896" s="55"/>
      <c r="N896" s="55"/>
      <c r="O896" s="55"/>
      <c r="P896" s="55"/>
      <c r="Q896" s="55"/>
      <c r="R896" s="55"/>
    </row>
    <row r="897" s="55" customFormat="true" ht="26.1" hidden="false" customHeight="true" outlineLevel="0" collapsed="false">
      <c r="A897" s="161"/>
      <c r="B897" s="161"/>
      <c r="C897" s="10"/>
      <c r="D897" s="10"/>
      <c r="E897" s="10"/>
      <c r="F897" s="10"/>
      <c r="G897" s="10"/>
      <c r="H897" s="10"/>
      <c r="I897" s="10"/>
      <c r="J897" s="10"/>
    </row>
    <row r="898" s="10" customFormat="true" ht="26.1" hidden="false" customHeight="true" outlineLevel="0" collapsed="false">
      <c r="A898" s="161"/>
      <c r="B898" s="161"/>
      <c r="K898" s="55"/>
      <c r="L898" s="55"/>
      <c r="M898" s="55"/>
      <c r="N898" s="55"/>
      <c r="O898" s="55"/>
      <c r="P898" s="55"/>
      <c r="Q898" s="55"/>
      <c r="R898" s="55"/>
    </row>
    <row r="899" s="10" customFormat="true" ht="26.1" hidden="false" customHeight="true" outlineLevel="0" collapsed="false">
      <c r="A899" s="161"/>
      <c r="B899" s="161"/>
      <c r="K899" s="55"/>
      <c r="L899" s="55"/>
      <c r="M899" s="55"/>
      <c r="N899" s="55"/>
      <c r="O899" s="55"/>
      <c r="P899" s="55"/>
      <c r="Q899" s="55"/>
      <c r="R899" s="55"/>
    </row>
    <row r="900" s="55" customFormat="true" ht="26.1" hidden="false" customHeight="true" outlineLevel="0" collapsed="false">
      <c r="A900" s="161"/>
      <c r="B900" s="162"/>
      <c r="C900" s="10"/>
      <c r="D900" s="10"/>
      <c r="E900" s="10"/>
      <c r="F900" s="10"/>
      <c r="G900" s="10"/>
      <c r="H900" s="10"/>
      <c r="I900" s="10"/>
      <c r="J900" s="10"/>
    </row>
    <row r="901" s="10" customFormat="true" ht="26.1" hidden="false" customHeight="true" outlineLevel="0" collapsed="false">
      <c r="A901" s="161"/>
      <c r="B901" s="162"/>
    </row>
    <row r="902" s="55" customFormat="true" ht="26.1" hidden="false" customHeight="true" outlineLevel="0" collapsed="false">
      <c r="A902" s="161"/>
      <c r="B902" s="162"/>
      <c r="C902" s="10"/>
      <c r="D902" s="10"/>
      <c r="E902" s="10"/>
      <c r="F902" s="10"/>
      <c r="G902" s="10"/>
      <c r="H902" s="10"/>
      <c r="I902" s="10"/>
      <c r="J902" s="10"/>
    </row>
    <row r="903" s="55" customFormat="true" ht="26.1" hidden="false" customHeight="true" outlineLevel="0" collapsed="false">
      <c r="A903" s="161"/>
      <c r="B903" s="162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11"/>
      <c r="R903" s="111"/>
    </row>
    <row r="904" s="10" customFormat="true" ht="26.1" hidden="false" customHeight="true" outlineLevel="0" collapsed="false">
      <c r="A904" s="161"/>
      <c r="B904" s="162"/>
      <c r="I904" s="111"/>
      <c r="J904" s="111"/>
      <c r="Q904" s="55"/>
      <c r="R904" s="55"/>
    </row>
    <row r="905" s="55" customFormat="true" ht="26.1" hidden="false" customHeight="true" outlineLevel="0" collapsed="false">
      <c r="A905" s="161"/>
      <c r="B905" s="161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</row>
    <row r="906" s="73" customFormat="true" ht="26.1" hidden="false" customHeight="true" outlineLevel="0" collapsed="false">
      <c r="A906" s="161"/>
      <c r="B906" s="162"/>
      <c r="C906" s="10"/>
      <c r="D906" s="10"/>
      <c r="E906" s="10"/>
      <c r="F906" s="10"/>
      <c r="G906" s="10"/>
      <c r="H906" s="10"/>
      <c r="I906" s="10"/>
      <c r="J906" s="10"/>
      <c r="K906" s="55"/>
      <c r="L906" s="55"/>
      <c r="M906" s="55"/>
      <c r="N906" s="55"/>
      <c r="O906" s="55"/>
      <c r="P906" s="55"/>
      <c r="Q906" s="55"/>
      <c r="R906" s="55"/>
    </row>
    <row r="907" s="10" customFormat="true" ht="26.1" hidden="false" customHeight="true" outlineLevel="0" collapsed="false">
      <c r="A907" s="161"/>
      <c r="B907" s="161"/>
      <c r="K907" s="55"/>
      <c r="L907" s="55"/>
      <c r="M907" s="55"/>
      <c r="N907" s="55"/>
      <c r="O907" s="55"/>
      <c r="P907" s="55"/>
    </row>
    <row r="908" s="10" customFormat="true" ht="26.1" hidden="false" customHeight="true" outlineLevel="0" collapsed="false">
      <c r="A908" s="185"/>
      <c r="B908" s="185"/>
      <c r="C908" s="111"/>
      <c r="D908" s="111"/>
      <c r="E908" s="111"/>
      <c r="F908" s="111"/>
      <c r="G908" s="111"/>
      <c r="H908" s="111"/>
      <c r="K908" s="55"/>
      <c r="L908" s="55"/>
      <c r="M908" s="55"/>
      <c r="N908" s="55"/>
      <c r="O908" s="55"/>
      <c r="P908" s="55"/>
    </row>
    <row r="909" s="55" customFormat="true" ht="26.1" hidden="false" customHeight="true" outlineLevel="0" collapsed="false">
      <c r="A909" s="161"/>
      <c r="B909" s="161"/>
      <c r="C909" s="10"/>
      <c r="D909" s="10"/>
      <c r="E909" s="10"/>
      <c r="F909" s="10"/>
      <c r="G909" s="10"/>
      <c r="H909" s="10"/>
      <c r="I909" s="10"/>
      <c r="J909" s="10"/>
      <c r="Q909" s="10"/>
      <c r="R909" s="10"/>
    </row>
    <row r="910" s="55" customFormat="true" ht="26.1" hidden="false" customHeight="true" outlineLevel="0" collapsed="false">
      <c r="A910" s="161"/>
      <c r="B910" s="162"/>
      <c r="C910" s="10"/>
      <c r="D910" s="10"/>
      <c r="E910" s="10"/>
      <c r="F910" s="10"/>
      <c r="G910" s="10"/>
      <c r="H910" s="10"/>
      <c r="I910" s="10"/>
      <c r="J910" s="10"/>
      <c r="Q910" s="10"/>
      <c r="R910" s="10"/>
    </row>
    <row r="911" s="10" customFormat="true" ht="26.1" hidden="false" customHeight="true" outlineLevel="0" collapsed="false">
      <c r="A911" s="161"/>
      <c r="B911" s="162"/>
    </row>
    <row r="912" s="10" customFormat="true" ht="26.1" hidden="false" customHeight="true" outlineLevel="0" collapsed="false">
      <c r="A912" s="161"/>
      <c r="B912" s="162"/>
      <c r="K912" s="55"/>
      <c r="L912" s="55"/>
      <c r="M912" s="55"/>
      <c r="N912" s="55"/>
      <c r="O912" s="55"/>
      <c r="P912" s="55"/>
    </row>
    <row r="913" s="55" customFormat="true" ht="26.1" hidden="false" customHeight="true" outlineLevel="0" collapsed="false">
      <c r="A913" s="161"/>
      <c r="B913" s="162"/>
      <c r="C913" s="10"/>
      <c r="D913" s="10"/>
      <c r="E913" s="10"/>
      <c r="F913" s="10"/>
      <c r="G913" s="10"/>
      <c r="H913" s="10"/>
      <c r="I913" s="10"/>
      <c r="J913" s="10"/>
      <c r="K913" s="111"/>
      <c r="L913" s="111"/>
      <c r="M913" s="111"/>
      <c r="N913" s="111"/>
      <c r="O913" s="111"/>
      <c r="P913" s="111"/>
    </row>
    <row r="914" s="55" customFormat="true" ht="26.1" hidden="false" customHeight="true" outlineLevel="0" collapsed="false">
      <c r="A914" s="161"/>
      <c r="B914" s="162"/>
      <c r="C914" s="10"/>
      <c r="D914" s="10"/>
      <c r="E914" s="10"/>
      <c r="F914" s="10"/>
      <c r="G914" s="10"/>
      <c r="H914" s="10"/>
      <c r="I914" s="10"/>
      <c r="J914" s="10"/>
      <c r="Q914" s="10"/>
      <c r="R914" s="10"/>
    </row>
    <row r="915" s="55" customFormat="true" ht="32.25" hidden="false" customHeight="true" outlineLevel="0" collapsed="false">
      <c r="A915" s="161"/>
      <c r="B915" s="161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</row>
    <row r="916" s="73" customFormat="true" ht="26.1" hidden="false" customHeight="true" outlineLevel="0" collapsed="false">
      <c r="A916" s="172"/>
      <c r="B916" s="203"/>
      <c r="C916" s="10"/>
      <c r="D916" s="10"/>
      <c r="E916" s="10"/>
      <c r="F916" s="10"/>
      <c r="G916" s="10"/>
      <c r="H916" s="10"/>
      <c r="I916" s="10"/>
      <c r="J916" s="10"/>
      <c r="K916" s="55"/>
      <c r="L916" s="55"/>
      <c r="M916" s="55"/>
      <c r="N916" s="55"/>
      <c r="O916" s="55"/>
      <c r="P916" s="55"/>
      <c r="S916" s="55"/>
      <c r="T916" s="55"/>
      <c r="U916" s="55"/>
      <c r="V916" s="55"/>
      <c r="W916" s="55"/>
    </row>
    <row r="917" s="10" customFormat="true" ht="26.1" hidden="false" customHeight="true" outlineLevel="0" collapsed="false">
      <c r="A917" s="152"/>
      <c r="B917" s="152"/>
      <c r="I917" s="235"/>
      <c r="J917" s="235"/>
      <c r="Q917" s="55"/>
      <c r="R917" s="55"/>
    </row>
    <row r="918" s="55" customFormat="true" ht="26.1" hidden="false" customHeight="true" outlineLevel="0" collapsed="false">
      <c r="A918" s="168"/>
      <c r="B918" s="169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</row>
    <row r="919" s="10" customFormat="true" ht="26.1" hidden="false" customHeight="true" outlineLevel="0" collapsed="false">
      <c r="A919" s="172"/>
      <c r="B919" s="172"/>
      <c r="Q919" s="55"/>
      <c r="R919" s="55"/>
    </row>
    <row r="920" s="73" customFormat="true" ht="45" hidden="false" customHeight="true" outlineLevel="0" collapsed="false">
      <c r="A920" s="172"/>
      <c r="B920" s="203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55"/>
      <c r="T920" s="55"/>
      <c r="U920" s="55"/>
      <c r="V920" s="55"/>
      <c r="W920" s="55"/>
    </row>
    <row r="921" s="10" customFormat="true" ht="36.75" hidden="false" customHeight="true" outlineLevel="0" collapsed="false">
      <c r="A921" s="236"/>
      <c r="B921" s="236"/>
      <c r="C921" s="235"/>
      <c r="D921" s="235"/>
      <c r="E921" s="235"/>
      <c r="F921" s="235"/>
      <c r="G921" s="235"/>
      <c r="H921" s="235"/>
      <c r="Q921" s="55"/>
      <c r="R921" s="55"/>
    </row>
    <row r="922" s="55" customFormat="true" ht="45.75" hidden="false" customHeight="true" outlineLevel="0" collapsed="false">
      <c r="A922" s="170"/>
      <c r="B922" s="17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</row>
    <row r="923" s="10" customFormat="true" ht="26.1" hidden="false" customHeight="true" outlineLevel="0" collapsed="false">
      <c r="A923" s="161"/>
      <c r="B923" s="161"/>
      <c r="K923" s="55"/>
      <c r="L923" s="55"/>
      <c r="M923" s="55"/>
      <c r="N923" s="55"/>
      <c r="O923" s="55"/>
      <c r="P923" s="55"/>
    </row>
    <row r="924" s="10" customFormat="true" ht="26.1" hidden="false" customHeight="true" outlineLevel="0" collapsed="false">
      <c r="A924" s="161"/>
      <c r="B924" s="161"/>
      <c r="Q924" s="55"/>
      <c r="R924" s="55"/>
    </row>
    <row r="925" s="10" customFormat="true" ht="26.1" hidden="false" customHeight="true" outlineLevel="0" collapsed="false">
      <c r="A925" s="161"/>
      <c r="B925" s="161"/>
      <c r="Q925" s="55"/>
      <c r="R925" s="55"/>
      <c r="S925" s="111"/>
      <c r="T925" s="111"/>
      <c r="U925" s="111"/>
      <c r="V925" s="111"/>
      <c r="W925" s="111"/>
    </row>
    <row r="926" s="10" customFormat="true" ht="26.1" hidden="false" customHeight="true" outlineLevel="0" collapsed="false">
      <c r="A926" s="161"/>
      <c r="B926" s="161"/>
      <c r="K926" s="73"/>
      <c r="L926" s="73"/>
      <c r="M926" s="73"/>
      <c r="N926" s="73"/>
      <c r="O926" s="73"/>
      <c r="P926" s="73"/>
      <c r="Q926" s="55"/>
      <c r="R926" s="55"/>
    </row>
    <row r="927" s="10" customFormat="true" ht="26.1" hidden="false" customHeight="true" outlineLevel="0" collapsed="false">
      <c r="A927" s="161"/>
      <c r="B927" s="162"/>
      <c r="K927" s="55"/>
      <c r="L927" s="55"/>
      <c r="M927" s="55"/>
      <c r="N927" s="55"/>
      <c r="O927" s="55"/>
      <c r="P927" s="55"/>
      <c r="Q927" s="73"/>
      <c r="R927" s="73"/>
    </row>
    <row r="928" s="10" customFormat="true" ht="26.1" hidden="false" customHeight="true" outlineLevel="0" collapsed="false">
      <c r="A928" s="161"/>
      <c r="B928" s="161"/>
      <c r="I928" s="111"/>
      <c r="J928" s="111"/>
      <c r="K928" s="55"/>
      <c r="L928" s="55"/>
      <c r="M928" s="55"/>
      <c r="N928" s="55"/>
      <c r="O928" s="55"/>
      <c r="P928" s="55"/>
      <c r="Q928" s="55"/>
      <c r="R928" s="55"/>
    </row>
    <row r="929" s="55" customFormat="true" ht="26.1" hidden="false" customHeight="true" outlineLevel="0" collapsed="false">
      <c r="A929" s="161"/>
      <c r="B929" s="161"/>
      <c r="C929" s="10"/>
      <c r="D929" s="10"/>
      <c r="E929" s="10"/>
      <c r="F929" s="10"/>
      <c r="G929" s="10"/>
      <c r="H929" s="10"/>
      <c r="I929" s="10"/>
      <c r="J929" s="10"/>
      <c r="Q929" s="10"/>
      <c r="R929" s="10"/>
      <c r="S929" s="73"/>
      <c r="T929" s="73"/>
      <c r="U929" s="73"/>
      <c r="V929" s="73"/>
      <c r="W929" s="73"/>
    </row>
    <row r="930" s="10" customFormat="true" ht="26.1" hidden="false" customHeight="true" outlineLevel="0" collapsed="false">
      <c r="A930" s="161"/>
      <c r="B930" s="162"/>
    </row>
    <row r="931" s="55" customFormat="true" ht="26.1" hidden="false" customHeight="true" outlineLevel="0" collapsed="false">
      <c r="A931" s="161"/>
      <c r="B931" s="162"/>
      <c r="C931" s="10"/>
      <c r="D931" s="10"/>
      <c r="E931" s="10"/>
      <c r="F931" s="10"/>
      <c r="G931" s="10"/>
      <c r="H931" s="10"/>
      <c r="I931" s="10"/>
      <c r="J931" s="10"/>
      <c r="K931" s="165" t="e">
        <f aca="false">#REF!</f>
        <v>#REF!</v>
      </c>
      <c r="Q931" s="10"/>
      <c r="R931" s="10"/>
    </row>
    <row r="932" s="55" customFormat="true" ht="26.1" hidden="false" customHeight="true" outlineLevel="0" collapsed="false">
      <c r="A932" s="185"/>
      <c r="B932" s="186"/>
      <c r="C932" s="111"/>
      <c r="D932" s="111"/>
      <c r="E932" s="111"/>
      <c r="F932" s="111"/>
      <c r="G932" s="111"/>
      <c r="H932" s="111"/>
      <c r="I932" s="10"/>
      <c r="J932" s="10"/>
    </row>
    <row r="933" s="55" customFormat="true" ht="26.1" hidden="false" customHeight="true" outlineLevel="0" collapsed="false">
      <c r="A933" s="161"/>
      <c r="B933" s="162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</row>
    <row r="934" s="55" customFormat="true" ht="26.1" hidden="false" customHeight="true" outlineLevel="0" collapsed="false">
      <c r="A934" s="161"/>
      <c r="B934" s="161"/>
      <c r="C934" s="10"/>
      <c r="D934" s="10"/>
      <c r="E934" s="10"/>
      <c r="F934" s="10"/>
      <c r="G934" s="10"/>
      <c r="H934" s="10"/>
      <c r="I934" s="10"/>
      <c r="J934" s="10"/>
    </row>
    <row r="935" s="10" customFormat="true" ht="26.1" hidden="false" customHeight="true" outlineLevel="0" collapsed="false">
      <c r="A935" s="161"/>
      <c r="B935" s="162"/>
      <c r="K935" s="55"/>
      <c r="L935" s="55"/>
      <c r="M935" s="55"/>
      <c r="N935" s="55"/>
      <c r="O935" s="55"/>
      <c r="P935" s="55"/>
      <c r="Q935" s="55"/>
      <c r="R935" s="55"/>
    </row>
    <row r="936" s="55" customFormat="true" ht="26.1" hidden="false" customHeight="true" outlineLevel="0" collapsed="false">
      <c r="A936" s="161"/>
      <c r="B936" s="162"/>
      <c r="C936" s="10"/>
      <c r="D936" s="10"/>
      <c r="E936" s="10"/>
      <c r="F936" s="10"/>
      <c r="G936" s="10"/>
      <c r="H936" s="10"/>
      <c r="I936" s="10"/>
      <c r="J936" s="10"/>
    </row>
    <row r="937" s="55" customFormat="true" ht="26.1" hidden="false" customHeight="true" outlineLevel="0" collapsed="false">
      <c r="A937" s="161"/>
      <c r="B937" s="161"/>
      <c r="C937" s="10"/>
      <c r="D937" s="10"/>
      <c r="E937" s="10"/>
      <c r="F937" s="10"/>
      <c r="G937" s="10"/>
      <c r="H937" s="10"/>
      <c r="I937" s="10"/>
      <c r="J937" s="10"/>
      <c r="K937" s="73"/>
      <c r="L937" s="73"/>
      <c r="M937" s="73"/>
      <c r="N937" s="73"/>
      <c r="O937" s="73"/>
      <c r="P937" s="73"/>
      <c r="Q937" s="10"/>
      <c r="R937" s="10"/>
    </row>
    <row r="938" s="10" customFormat="true" ht="26.1" hidden="false" customHeight="true" outlineLevel="0" collapsed="false">
      <c r="A938" s="161"/>
      <c r="B938" s="162"/>
      <c r="K938" s="55"/>
      <c r="L938" s="55"/>
      <c r="M938" s="55"/>
      <c r="N938" s="55"/>
      <c r="O938" s="55"/>
      <c r="P938" s="55"/>
      <c r="Q938" s="55"/>
      <c r="R938" s="55"/>
    </row>
    <row r="939" s="55" customFormat="true" ht="26.1" hidden="false" customHeight="true" outlineLevel="0" collapsed="false">
      <c r="A939" s="161"/>
      <c r="B939" s="162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</row>
    <row r="940" s="55" customFormat="true" ht="26.1" hidden="false" customHeight="true" outlineLevel="0" collapsed="false">
      <c r="A940" s="161"/>
      <c r="B940" s="162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</row>
    <row r="941" s="55" customFormat="true" ht="26.1" hidden="false" customHeight="true" outlineLevel="0" collapsed="false">
      <c r="A941" s="161"/>
      <c r="B941" s="162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</row>
    <row r="942" s="55" customFormat="true" ht="26.1" hidden="false" customHeight="true" outlineLevel="0" collapsed="false">
      <c r="A942" s="161"/>
      <c r="B942" s="162"/>
      <c r="C942" s="10"/>
      <c r="D942" s="10"/>
      <c r="E942" s="10"/>
      <c r="F942" s="10"/>
      <c r="G942" s="10"/>
      <c r="H942" s="10"/>
      <c r="I942" s="10"/>
      <c r="J942" s="10"/>
      <c r="Q942" s="10"/>
      <c r="R942" s="10"/>
    </row>
    <row r="943" s="55" customFormat="true" ht="26.1" hidden="false" customHeight="true" outlineLevel="0" collapsed="false">
      <c r="A943" s="161"/>
      <c r="B943" s="161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</row>
    <row r="944" s="10" customFormat="true" ht="26.1" hidden="false" customHeight="true" outlineLevel="0" collapsed="false">
      <c r="A944" s="161"/>
      <c r="B944" s="161"/>
      <c r="K944" s="55"/>
      <c r="L944" s="55"/>
      <c r="M944" s="55"/>
      <c r="N944" s="55"/>
      <c r="O944" s="55"/>
      <c r="P944" s="55"/>
    </row>
    <row r="945" s="10" customFormat="true" ht="26.1" hidden="false" customHeight="true" outlineLevel="0" collapsed="false">
      <c r="A945" s="161"/>
      <c r="B945" s="161"/>
      <c r="K945" s="55"/>
      <c r="L945" s="55"/>
      <c r="M945" s="55"/>
      <c r="N945" s="55"/>
      <c r="O945" s="55"/>
      <c r="P945" s="55"/>
      <c r="Q945" s="55"/>
      <c r="R945" s="55"/>
    </row>
    <row r="946" s="55" customFormat="true" ht="26.1" hidden="false" customHeight="true" outlineLevel="0" collapsed="false">
      <c r="A946" s="161"/>
      <c r="B946" s="162"/>
      <c r="C946" s="10"/>
      <c r="D946" s="10"/>
      <c r="E946" s="10"/>
      <c r="F946" s="10"/>
      <c r="G946" s="10"/>
      <c r="H946" s="10"/>
      <c r="I946" s="10"/>
      <c r="J946" s="10"/>
      <c r="Q946" s="10"/>
      <c r="R946" s="10"/>
    </row>
    <row r="947" s="10" customFormat="true" ht="26.1" hidden="false" customHeight="true" outlineLevel="0" collapsed="false">
      <c r="A947" s="161"/>
      <c r="B947" s="161"/>
      <c r="Q947" s="55"/>
      <c r="R947" s="55"/>
    </row>
    <row r="948" s="55" customFormat="true" ht="26.1" hidden="false" customHeight="true" outlineLevel="0" collapsed="false">
      <c r="A948" s="161"/>
      <c r="B948" s="162"/>
      <c r="C948" s="10"/>
      <c r="D948" s="10"/>
      <c r="E948" s="10"/>
      <c r="F948" s="10"/>
      <c r="G948" s="10"/>
      <c r="H948" s="10"/>
      <c r="I948" s="10"/>
      <c r="J948" s="10"/>
    </row>
    <row r="949" s="10" customFormat="true" ht="26.1" hidden="false" customHeight="true" outlineLevel="0" collapsed="false">
      <c r="A949" s="161"/>
      <c r="B949" s="162"/>
    </row>
    <row r="950" s="55" customFormat="true" ht="26.1" hidden="false" customHeight="true" outlineLevel="0" collapsed="false">
      <c r="A950" s="161"/>
      <c r="B950" s="162"/>
      <c r="C950" s="10"/>
      <c r="D950" s="10"/>
      <c r="E950" s="10"/>
      <c r="F950" s="10"/>
      <c r="G950" s="10"/>
      <c r="H950" s="10"/>
      <c r="I950" s="10"/>
      <c r="J950" s="10"/>
    </row>
    <row r="951" s="10" customFormat="true" ht="26.1" hidden="false" customHeight="true" outlineLevel="0" collapsed="false">
      <c r="A951" s="161"/>
      <c r="B951" s="161"/>
      <c r="K951" s="55"/>
      <c r="L951" s="55"/>
      <c r="M951" s="55"/>
      <c r="N951" s="55"/>
      <c r="O951" s="55"/>
      <c r="P951" s="55"/>
    </row>
    <row r="952" s="55" customFormat="true" ht="45.75" hidden="false" customHeight="true" outlineLevel="0" collapsed="false">
      <c r="A952" s="161"/>
      <c r="B952" s="162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</row>
    <row r="953" s="58" customFormat="true" ht="26.1" hidden="false" customHeight="true" outlineLevel="0" collapsed="false">
      <c r="A953" s="161"/>
      <c r="B953" s="161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55"/>
      <c r="R953" s="55"/>
    </row>
    <row r="954" s="10" customFormat="true" ht="26.1" hidden="false" customHeight="true" outlineLevel="0" collapsed="false">
      <c r="A954" s="161"/>
      <c r="B954" s="162"/>
    </row>
    <row r="955" s="55" customFormat="true" ht="26.1" hidden="false" customHeight="true" outlineLevel="0" collapsed="false">
      <c r="A955" s="161"/>
      <c r="B955" s="162"/>
      <c r="C955" s="10"/>
      <c r="D955" s="10"/>
      <c r="E955" s="10"/>
      <c r="F955" s="10"/>
      <c r="G955" s="10"/>
      <c r="H955" s="10"/>
      <c r="I955" s="10"/>
      <c r="J955" s="10"/>
    </row>
    <row r="956" s="10" customFormat="true" ht="26.1" hidden="false" customHeight="true" outlineLevel="0" collapsed="false">
      <c r="A956" s="161"/>
      <c r="B956" s="161"/>
      <c r="Q956" s="55"/>
      <c r="R956" s="55"/>
    </row>
    <row r="957" s="111" customFormat="true" ht="26.1" hidden="false" customHeight="true" outlineLevel="0" collapsed="false">
      <c r="A957" s="161"/>
      <c r="B957" s="161"/>
      <c r="C957" s="10"/>
      <c r="D957" s="10"/>
      <c r="E957" s="10"/>
      <c r="F957" s="10"/>
      <c r="G957" s="10"/>
      <c r="H957" s="10"/>
      <c r="I957" s="10"/>
      <c r="J957" s="10"/>
      <c r="K957" s="55"/>
      <c r="L957" s="55"/>
      <c r="M957" s="55"/>
      <c r="N957" s="55"/>
      <c r="O957" s="55"/>
      <c r="P957" s="55"/>
      <c r="Q957" s="10"/>
      <c r="R957" s="10"/>
    </row>
    <row r="958" s="10" customFormat="true" ht="26.1" hidden="false" customHeight="true" outlineLevel="0" collapsed="false">
      <c r="A958" s="161"/>
      <c r="B958" s="161"/>
      <c r="K958" s="55"/>
      <c r="L958" s="55"/>
      <c r="M958" s="55"/>
      <c r="N958" s="55"/>
      <c r="O958" s="55"/>
      <c r="P958" s="55"/>
      <c r="Q958" s="55"/>
      <c r="R958" s="55"/>
    </row>
    <row r="959" s="55" customFormat="true" ht="26.1" hidden="false" customHeight="true" outlineLevel="0" collapsed="false">
      <c r="A959" s="161"/>
      <c r="B959" s="162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73"/>
      <c r="R959" s="73"/>
    </row>
    <row r="960" s="10" customFormat="true" ht="26.1" hidden="false" customHeight="true" outlineLevel="0" collapsed="false">
      <c r="A960" s="161"/>
      <c r="B960" s="161"/>
      <c r="K960" s="55"/>
      <c r="L960" s="55"/>
      <c r="M960" s="55"/>
      <c r="N960" s="55"/>
      <c r="O960" s="55"/>
      <c r="P960" s="55"/>
    </row>
    <row r="961" s="55" customFormat="true" ht="26.1" hidden="false" customHeight="true" outlineLevel="0" collapsed="false">
      <c r="A961" s="161"/>
      <c r="B961" s="162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</row>
    <row r="962" s="55" customFormat="true" ht="26.1" hidden="false" customHeight="true" outlineLevel="0" collapsed="false">
      <c r="A962" s="161"/>
      <c r="B962" s="162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</row>
    <row r="963" s="55" customFormat="true" ht="26.1" hidden="false" customHeight="true" outlineLevel="0" collapsed="false">
      <c r="A963" s="161"/>
      <c r="B963" s="161"/>
      <c r="C963" s="10"/>
      <c r="D963" s="10"/>
      <c r="E963" s="10"/>
      <c r="F963" s="10"/>
      <c r="G963" s="10"/>
      <c r="H963" s="10"/>
      <c r="I963" s="10"/>
      <c r="J963" s="10"/>
    </row>
    <row r="964" s="55" customFormat="true" ht="42.75" hidden="false" customHeight="true" outlineLevel="0" collapsed="false">
      <c r="A964" s="161"/>
      <c r="B964" s="162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</row>
    <row r="965" s="10" customFormat="true" ht="42.75" hidden="false" customHeight="true" outlineLevel="0" collapsed="false">
      <c r="A965" s="161"/>
      <c r="B965" s="161"/>
      <c r="K965" s="55"/>
      <c r="L965" s="55"/>
      <c r="M965" s="55"/>
      <c r="N965" s="55"/>
      <c r="O965" s="55"/>
      <c r="P965" s="55"/>
    </row>
    <row r="966" s="58" customFormat="true" ht="26.1" hidden="false" customHeight="true" outlineLevel="0" collapsed="false">
      <c r="A966" s="161"/>
      <c r="B966" s="161"/>
      <c r="C966" s="10"/>
      <c r="D966" s="10"/>
      <c r="E966" s="10"/>
      <c r="F966" s="10"/>
      <c r="G966" s="10"/>
      <c r="H966" s="10"/>
      <c r="I966" s="10"/>
      <c r="J966" s="10"/>
      <c r="K966" s="55"/>
      <c r="L966" s="55"/>
      <c r="M966" s="55"/>
      <c r="N966" s="55"/>
      <c r="O966" s="55"/>
      <c r="P966" s="55"/>
      <c r="Q966" s="55"/>
      <c r="R966" s="55"/>
    </row>
    <row r="967" s="10" customFormat="true" ht="26.1" hidden="false" customHeight="true" outlineLevel="0" collapsed="false">
      <c r="A967" s="161"/>
      <c r="B967" s="162"/>
      <c r="Q967" s="55"/>
      <c r="R967" s="55"/>
    </row>
    <row r="968" s="55" customFormat="true" ht="26.1" hidden="false" customHeight="true" outlineLevel="0" collapsed="false">
      <c r="A968" s="161"/>
      <c r="B968" s="161"/>
      <c r="C968" s="10"/>
      <c r="D968" s="10"/>
      <c r="E968" s="10"/>
      <c r="F968" s="10"/>
      <c r="G968" s="10"/>
      <c r="H968" s="10"/>
      <c r="I968" s="10"/>
      <c r="J968" s="10"/>
    </row>
    <row r="969" s="55" customFormat="true" ht="26.1" hidden="false" customHeight="true" outlineLevel="0" collapsed="false">
      <c r="A969" s="161"/>
      <c r="B969" s="162"/>
      <c r="C969" s="10"/>
      <c r="D969" s="10"/>
      <c r="E969" s="10"/>
      <c r="F969" s="10"/>
      <c r="G969" s="10"/>
      <c r="H969" s="10"/>
      <c r="I969" s="111"/>
      <c r="J969" s="111"/>
      <c r="K969" s="73"/>
      <c r="L969" s="73"/>
      <c r="M969" s="73"/>
      <c r="N969" s="73"/>
      <c r="O969" s="73"/>
      <c r="P969" s="73"/>
    </row>
    <row r="970" s="55" customFormat="true" ht="42.75" hidden="false" customHeight="true" outlineLevel="0" collapsed="false">
      <c r="A970" s="161"/>
      <c r="B970" s="162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</row>
    <row r="971" s="10" customFormat="true" ht="42.75" hidden="false" customHeight="true" outlineLevel="0" collapsed="false">
      <c r="A971" s="161"/>
      <c r="B971" s="161"/>
      <c r="Q971" s="55"/>
      <c r="R971" s="55"/>
    </row>
    <row r="972" s="55" customFormat="true" ht="26.1" hidden="false" customHeight="true" outlineLevel="0" collapsed="false">
      <c r="A972" s="161"/>
      <c r="B972" s="162"/>
      <c r="C972" s="10"/>
      <c r="D972" s="10"/>
      <c r="E972" s="10"/>
      <c r="F972" s="10"/>
      <c r="G972" s="10"/>
      <c r="H972" s="10"/>
      <c r="I972" s="10"/>
      <c r="J972" s="10"/>
      <c r="Q972" s="10"/>
      <c r="R972" s="10"/>
    </row>
    <row r="973" s="55" customFormat="true" ht="26.1" hidden="false" customHeight="true" outlineLevel="0" collapsed="false">
      <c r="A973" s="185"/>
      <c r="B973" s="186"/>
      <c r="C973" s="111"/>
      <c r="D973" s="111"/>
      <c r="E973" s="111"/>
      <c r="F973" s="111"/>
      <c r="G973" s="111"/>
      <c r="H973" s="111"/>
      <c r="I973" s="10"/>
      <c r="J973" s="10"/>
    </row>
    <row r="974" s="55" customFormat="true" ht="26.1" hidden="false" customHeight="true" outlineLevel="0" collapsed="false">
      <c r="A974" s="161"/>
      <c r="B974" s="161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</row>
    <row r="975" s="10" customFormat="true" ht="26.1" hidden="false" customHeight="true" outlineLevel="0" collapsed="false">
      <c r="A975" s="161"/>
      <c r="B975" s="161"/>
      <c r="Q975" s="55"/>
      <c r="R975" s="55"/>
    </row>
    <row r="976" s="55" customFormat="true" ht="26.1" hidden="false" customHeight="true" outlineLevel="0" collapsed="false">
      <c r="A976" s="161"/>
      <c r="B976" s="162"/>
      <c r="C976" s="10"/>
      <c r="D976" s="10"/>
      <c r="E976" s="10"/>
      <c r="F976" s="10"/>
      <c r="G976" s="10"/>
      <c r="H976" s="10"/>
      <c r="I976" s="10"/>
      <c r="J976" s="10"/>
      <c r="Q976" s="10"/>
      <c r="R976" s="10"/>
    </row>
    <row r="977" s="55" customFormat="true" ht="26.1" hidden="false" customHeight="true" outlineLevel="0" collapsed="false">
      <c r="A977" s="212"/>
      <c r="B977" s="234"/>
      <c r="C977" s="10"/>
      <c r="D977" s="10"/>
      <c r="E977" s="10"/>
      <c r="F977" s="10"/>
      <c r="G977" s="10"/>
      <c r="H977" s="10"/>
      <c r="I977" s="10"/>
      <c r="J977" s="10"/>
      <c r="Q977" s="10"/>
      <c r="R977" s="10"/>
    </row>
    <row r="978" s="55" customFormat="true" ht="31.5" hidden="false" customHeight="true" outlineLevel="0" collapsed="false">
      <c r="A978" s="161"/>
      <c r="B978" s="161"/>
      <c r="C978" s="10"/>
      <c r="D978" s="10"/>
      <c r="E978" s="10"/>
      <c r="F978" s="10"/>
      <c r="G978" s="10"/>
      <c r="H978" s="10"/>
      <c r="I978" s="10"/>
      <c r="J978" s="10"/>
      <c r="Q978" s="111"/>
      <c r="R978" s="111"/>
    </row>
    <row r="979" s="10" customFormat="true" ht="30.75" hidden="false" customHeight="true" outlineLevel="0" collapsed="false">
      <c r="A979" s="161"/>
      <c r="B979" s="161"/>
      <c r="I979" s="111"/>
      <c r="J979" s="111"/>
      <c r="K979" s="55"/>
      <c r="L979" s="55"/>
      <c r="M979" s="55"/>
      <c r="N979" s="55"/>
      <c r="O979" s="55"/>
      <c r="P979" s="55"/>
    </row>
    <row r="980" s="10" customFormat="true" ht="26.1" hidden="false" customHeight="true" outlineLevel="0" collapsed="false">
      <c r="A980" s="161"/>
      <c r="B980" s="162"/>
    </row>
    <row r="981" s="10" customFormat="true" ht="31.5" hidden="false" customHeight="true" outlineLevel="0" collapsed="false">
      <c r="A981" s="161"/>
      <c r="B981" s="162"/>
      <c r="K981" s="55"/>
      <c r="L981" s="55"/>
      <c r="M981" s="55"/>
      <c r="N981" s="55"/>
      <c r="O981" s="55"/>
      <c r="P981" s="55"/>
    </row>
    <row r="982" s="55" customFormat="true" ht="26.1" hidden="false" customHeight="true" outlineLevel="0" collapsed="false">
      <c r="A982" s="161"/>
      <c r="B982" s="162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73"/>
      <c r="R982" s="73"/>
    </row>
    <row r="983" s="55" customFormat="true" ht="26.1" hidden="false" customHeight="true" outlineLevel="0" collapsed="false">
      <c r="A983" s="185"/>
      <c r="B983" s="186"/>
      <c r="C983" s="111"/>
      <c r="D983" s="111"/>
      <c r="E983" s="111"/>
      <c r="F983" s="111"/>
      <c r="G983" s="111"/>
      <c r="H983" s="111"/>
      <c r="I983" s="111"/>
      <c r="J983" s="111"/>
      <c r="Q983" s="10"/>
      <c r="R983" s="10"/>
    </row>
    <row r="984" s="55" customFormat="true" ht="32.25" hidden="false" customHeight="true" outlineLevel="0" collapsed="false">
      <c r="A984" s="161"/>
      <c r="B984" s="161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</row>
    <row r="985" s="10" customFormat="true" ht="31.5" hidden="false" customHeight="true" outlineLevel="0" collapsed="false">
      <c r="A985" s="161"/>
      <c r="B985" s="162"/>
      <c r="K985" s="55"/>
      <c r="L985" s="55"/>
      <c r="M985" s="55"/>
      <c r="N985" s="55"/>
      <c r="O985" s="55"/>
      <c r="P985" s="55"/>
      <c r="Q985" s="55"/>
      <c r="R985" s="55"/>
    </row>
    <row r="986" s="10" customFormat="true" ht="26.1" hidden="false" customHeight="true" outlineLevel="0" collapsed="false">
      <c r="A986" s="161"/>
      <c r="B986" s="161"/>
      <c r="Q986" s="55"/>
      <c r="R986" s="55"/>
    </row>
    <row r="987" s="55" customFormat="true" ht="26.1" hidden="false" customHeight="true" outlineLevel="0" collapsed="false">
      <c r="A987" s="185"/>
      <c r="B987" s="186"/>
      <c r="C987" s="111"/>
      <c r="D987" s="111"/>
      <c r="E987" s="111"/>
      <c r="F987" s="111"/>
      <c r="G987" s="111"/>
      <c r="H987" s="111"/>
      <c r="I987" s="10"/>
      <c r="J987" s="10"/>
      <c r="K987" s="10"/>
      <c r="L987" s="10"/>
      <c r="M987" s="10"/>
      <c r="N987" s="10"/>
      <c r="O987" s="10"/>
      <c r="P987" s="10"/>
    </row>
    <row r="988" s="55" customFormat="true" ht="26.1" hidden="false" customHeight="true" outlineLevel="0" collapsed="false">
      <c r="A988" s="161"/>
      <c r="B988" s="161"/>
      <c r="C988" s="10"/>
      <c r="D988" s="10"/>
      <c r="E988" s="10"/>
      <c r="F988" s="10"/>
      <c r="G988" s="10"/>
      <c r="H988" s="10"/>
      <c r="I988" s="10"/>
      <c r="J988" s="10"/>
      <c r="K988" s="111"/>
      <c r="L988" s="111"/>
      <c r="M988" s="111"/>
      <c r="N988" s="111"/>
      <c r="O988" s="111"/>
      <c r="P988" s="111"/>
      <c r="Q988" s="10"/>
      <c r="R988" s="10"/>
    </row>
    <row r="989" s="55" customFormat="true" ht="29.25" hidden="false" customHeight="true" outlineLevel="0" collapsed="false">
      <c r="A989" s="161"/>
      <c r="B989" s="162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</row>
    <row r="990" s="55" customFormat="true" ht="26.1" hidden="false" customHeight="true" outlineLevel="0" collapsed="false">
      <c r="A990" s="161"/>
      <c r="B990" s="161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</row>
    <row r="991" s="10" customFormat="true" ht="26.1" hidden="false" customHeight="true" outlineLevel="0" collapsed="false">
      <c r="A991" s="161"/>
      <c r="B991" s="161"/>
    </row>
    <row r="992" s="73" customFormat="true" ht="26.1" hidden="false" customHeight="true" outlineLevel="0" collapsed="false">
      <c r="A992" s="161"/>
      <c r="B992" s="161"/>
      <c r="C992" s="10"/>
      <c r="D992" s="10"/>
      <c r="E992" s="10"/>
      <c r="F992" s="10"/>
      <c r="G992" s="10"/>
      <c r="H992" s="10"/>
      <c r="I992" s="10"/>
      <c r="J992" s="10"/>
      <c r="Q992" s="55"/>
      <c r="R992" s="55"/>
    </row>
    <row r="993" s="111" customFormat="true" ht="26.1" hidden="false" customHeight="true" outlineLevel="0" collapsed="false">
      <c r="A993" s="152"/>
      <c r="B993" s="152"/>
      <c r="C993" s="10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55"/>
      <c r="R993" s="55"/>
      <c r="S993" s="10"/>
      <c r="T993" s="10"/>
      <c r="U993" s="10"/>
      <c r="V993" s="10"/>
      <c r="W993" s="10"/>
    </row>
    <row r="994" s="55" customFormat="true" ht="40.5" hidden="false" customHeight="true" outlineLevel="0" collapsed="false">
      <c r="A994" s="152"/>
      <c r="B994" s="152"/>
      <c r="C994" s="10"/>
      <c r="D994" s="10"/>
      <c r="E994" s="10"/>
      <c r="F994" s="10"/>
      <c r="G994" s="10"/>
      <c r="H994" s="10"/>
      <c r="I994" s="10"/>
      <c r="J994" s="10"/>
    </row>
    <row r="995" s="55" customFormat="true" ht="43.5" hidden="false" customHeight="true" outlineLevel="0" collapsed="false">
      <c r="A995" s="152"/>
      <c r="B995" s="152"/>
      <c r="C995" s="10"/>
      <c r="D995" s="10"/>
      <c r="E995" s="10"/>
      <c r="F995" s="10"/>
      <c r="G995" s="10"/>
      <c r="H995" s="10"/>
      <c r="I995" s="10"/>
      <c r="J995" s="10"/>
    </row>
    <row r="996" s="10" customFormat="true" ht="26.1" hidden="false" customHeight="true" outlineLevel="0" collapsed="false">
      <c r="A996" s="238"/>
      <c r="B996" s="239"/>
      <c r="K996" s="55"/>
      <c r="L996" s="55"/>
      <c r="M996" s="55"/>
      <c r="N996" s="55"/>
      <c r="O996" s="55"/>
      <c r="P996" s="55"/>
      <c r="Q996" s="55"/>
      <c r="R996" s="55"/>
    </row>
    <row r="997" s="10" customFormat="true" ht="26.1" hidden="false" customHeight="true" outlineLevel="0" collapsed="false">
      <c r="A997" s="187"/>
      <c r="B997" s="187"/>
      <c r="K997" s="55"/>
      <c r="L997" s="55"/>
      <c r="M997" s="55"/>
      <c r="N997" s="55"/>
      <c r="O997" s="55"/>
      <c r="P997" s="55"/>
    </row>
    <row r="998" s="10" customFormat="true" ht="26.1" hidden="false" customHeight="true" outlineLevel="0" collapsed="false">
      <c r="A998" s="170"/>
      <c r="B998" s="171"/>
    </row>
    <row r="999" s="10" customFormat="true" ht="26.1" hidden="false" customHeight="true" outlineLevel="0" collapsed="false">
      <c r="A999" s="212"/>
      <c r="B999" s="234"/>
      <c r="K999" s="55"/>
      <c r="L999" s="55"/>
      <c r="M999" s="55"/>
      <c r="N999" s="55"/>
      <c r="O999" s="55"/>
      <c r="P999" s="55"/>
      <c r="Q999" s="55"/>
      <c r="R999" s="55"/>
    </row>
    <row r="1000" s="10" customFormat="true" ht="26.1" hidden="false" customHeight="true" outlineLevel="0" collapsed="false">
      <c r="A1000" s="161"/>
      <c r="B1000" s="162"/>
      <c r="K1000" s="165" t="e">
        <f aca="false">#REF!</f>
        <v>#REF!</v>
      </c>
      <c r="L1000" s="55"/>
      <c r="M1000" s="55"/>
      <c r="N1000" s="55"/>
      <c r="O1000" s="55"/>
      <c r="P1000" s="55"/>
    </row>
    <row r="1001" s="10" customFormat="true" ht="26.1" hidden="false" customHeight="true" outlineLevel="0" collapsed="false">
      <c r="A1001" s="161"/>
      <c r="B1001" s="162"/>
      <c r="Q1001" s="55"/>
      <c r="R1001" s="55"/>
    </row>
    <row r="1002" s="55" customFormat="true" ht="26.1" hidden="false" customHeight="true" outlineLevel="0" collapsed="false">
      <c r="A1002" s="161"/>
      <c r="B1002" s="161"/>
      <c r="C1002" s="10"/>
      <c r="D1002" s="10"/>
      <c r="E1002" s="10"/>
      <c r="F1002" s="10"/>
      <c r="G1002" s="10"/>
      <c r="H1002" s="10"/>
      <c r="I1002" s="10"/>
      <c r="J1002" s="10"/>
      <c r="Q1002" s="10"/>
      <c r="R1002" s="10"/>
    </row>
    <row r="1003" s="55" customFormat="true" ht="26.1" hidden="false" customHeight="true" outlineLevel="0" collapsed="false">
      <c r="A1003" s="161"/>
      <c r="B1003" s="162"/>
      <c r="C1003" s="10"/>
      <c r="D1003" s="10"/>
      <c r="E1003" s="10"/>
      <c r="F1003" s="10"/>
      <c r="G1003" s="10"/>
      <c r="H1003" s="10"/>
      <c r="I1003" s="10"/>
      <c r="J1003" s="10"/>
    </row>
    <row r="1004" s="55" customFormat="true" ht="26.1" hidden="false" customHeight="true" outlineLevel="0" collapsed="false">
      <c r="A1004" s="161"/>
      <c r="B1004" s="162"/>
      <c r="C1004" s="10"/>
      <c r="D1004" s="10"/>
      <c r="E1004" s="10"/>
      <c r="F1004" s="10"/>
      <c r="G1004" s="10"/>
      <c r="H1004" s="10"/>
      <c r="I1004" s="10"/>
      <c r="J1004" s="10"/>
      <c r="Q1004" s="10"/>
      <c r="R1004" s="10"/>
    </row>
    <row r="1005" s="55" customFormat="true" ht="26.1" hidden="false" customHeight="true" outlineLevel="0" collapsed="false">
      <c r="A1005" s="161"/>
      <c r="B1005" s="161"/>
      <c r="C1005" s="10"/>
      <c r="D1005" s="10"/>
      <c r="E1005" s="10"/>
      <c r="F1005" s="10"/>
      <c r="G1005" s="10"/>
      <c r="H1005" s="10"/>
      <c r="I1005" s="10"/>
      <c r="J1005" s="10"/>
    </row>
    <row r="1006" s="55" customFormat="true" ht="26.1" hidden="false" customHeight="true" outlineLevel="0" collapsed="false">
      <c r="A1006" s="161"/>
      <c r="B1006" s="162"/>
      <c r="C1006" s="10"/>
      <c r="D1006" s="10"/>
      <c r="E1006" s="10"/>
      <c r="F1006" s="10"/>
      <c r="G1006" s="10"/>
      <c r="H1006" s="10"/>
      <c r="I1006" s="10"/>
      <c r="J1006" s="10"/>
      <c r="Q1006" s="58"/>
      <c r="R1006" s="58"/>
    </row>
    <row r="1007" s="10" customFormat="true" ht="26.1" hidden="false" customHeight="true" outlineLevel="0" collapsed="false">
      <c r="A1007" s="161"/>
      <c r="B1007" s="162"/>
    </row>
    <row r="1008" s="55" customFormat="true" ht="26.1" hidden="false" customHeight="true" outlineLevel="0" collapsed="false">
      <c r="A1008" s="161"/>
      <c r="B1008" s="162"/>
      <c r="C1008" s="10"/>
      <c r="D1008" s="10"/>
      <c r="E1008" s="10"/>
      <c r="F1008" s="10"/>
      <c r="G1008" s="10"/>
      <c r="H1008" s="10"/>
      <c r="I1008" s="10"/>
      <c r="J1008" s="10"/>
      <c r="K1008" s="10"/>
      <c r="L1008" s="10"/>
      <c r="M1008" s="10"/>
      <c r="N1008" s="10"/>
      <c r="O1008" s="10"/>
      <c r="P1008" s="10"/>
    </row>
    <row r="1009" s="10" customFormat="true" ht="26.1" hidden="false" customHeight="true" outlineLevel="0" collapsed="false">
      <c r="A1009" s="161"/>
      <c r="B1009" s="162"/>
      <c r="K1009" s="55"/>
      <c r="L1009" s="55"/>
      <c r="M1009" s="55"/>
      <c r="N1009" s="55"/>
      <c r="O1009" s="55"/>
      <c r="P1009" s="55"/>
    </row>
    <row r="1010" s="55" customFormat="true" ht="26.1" hidden="false" customHeight="true" outlineLevel="0" collapsed="false">
      <c r="A1010" s="161"/>
      <c r="B1010" s="162"/>
      <c r="C1010" s="10"/>
      <c r="D1010" s="10"/>
      <c r="E1010" s="10"/>
      <c r="F1010" s="10"/>
      <c r="G1010" s="10"/>
      <c r="H1010" s="10"/>
      <c r="I1010" s="10"/>
      <c r="J1010" s="10"/>
      <c r="K1010" s="10"/>
      <c r="L1010" s="10"/>
      <c r="M1010" s="10"/>
      <c r="N1010" s="10"/>
      <c r="O1010" s="10"/>
      <c r="P1010" s="10"/>
      <c r="Q1010" s="111"/>
      <c r="R1010" s="111"/>
    </row>
    <row r="1011" s="10" customFormat="true" ht="26.1" hidden="false" customHeight="true" outlineLevel="0" collapsed="false">
      <c r="A1011" s="161"/>
      <c r="B1011" s="161"/>
      <c r="K1011" s="55"/>
      <c r="L1011" s="55"/>
      <c r="M1011" s="55"/>
      <c r="N1011" s="55"/>
      <c r="O1011" s="55"/>
      <c r="P1011" s="55"/>
    </row>
    <row r="1012" s="55" customFormat="true" ht="26.1" hidden="false" customHeight="true" outlineLevel="0" collapsed="false">
      <c r="A1012" s="161"/>
      <c r="B1012" s="161"/>
      <c r="C1012" s="10"/>
      <c r="D1012" s="10"/>
      <c r="E1012" s="10"/>
      <c r="F1012" s="10"/>
      <c r="G1012" s="10"/>
      <c r="H1012" s="10"/>
      <c r="I1012" s="10"/>
      <c r="J1012" s="10"/>
      <c r="K1012" s="10"/>
      <c r="L1012" s="10"/>
      <c r="M1012" s="10"/>
      <c r="N1012" s="10"/>
      <c r="O1012" s="10"/>
      <c r="P1012" s="10"/>
    </row>
    <row r="1013" s="55" customFormat="true" ht="26.1" hidden="false" customHeight="true" outlineLevel="0" collapsed="false">
      <c r="A1013" s="161"/>
      <c r="B1013" s="162"/>
      <c r="C1013" s="10"/>
      <c r="D1013" s="10"/>
      <c r="E1013" s="10"/>
      <c r="F1013" s="10"/>
      <c r="G1013" s="10"/>
      <c r="H1013" s="10"/>
      <c r="I1013" s="10"/>
      <c r="J1013" s="10"/>
      <c r="Q1013" s="10"/>
      <c r="R1013" s="10"/>
    </row>
    <row r="1014" s="55" customFormat="true" ht="26.1" hidden="false" customHeight="true" outlineLevel="0" collapsed="false">
      <c r="A1014" s="161"/>
      <c r="B1014" s="161"/>
      <c r="C1014" s="10"/>
      <c r="D1014" s="10"/>
      <c r="E1014" s="10"/>
      <c r="F1014" s="10"/>
      <c r="G1014" s="10"/>
      <c r="H1014" s="10"/>
      <c r="I1014" s="10"/>
      <c r="J1014" s="10"/>
      <c r="K1014" s="10"/>
      <c r="L1014" s="10"/>
      <c r="M1014" s="10"/>
      <c r="N1014" s="10"/>
      <c r="O1014" s="10"/>
      <c r="P1014" s="10"/>
    </row>
    <row r="1015" s="55" customFormat="true" ht="26.1" hidden="false" customHeight="true" outlineLevel="0" collapsed="false">
      <c r="A1015" s="161"/>
      <c r="B1015" s="162"/>
      <c r="C1015" s="10"/>
      <c r="D1015" s="10"/>
      <c r="E1015" s="10"/>
      <c r="F1015" s="10"/>
      <c r="G1015" s="10"/>
      <c r="H1015" s="10"/>
      <c r="I1015" s="10"/>
      <c r="J1015" s="10"/>
    </row>
    <row r="1016" s="10" customFormat="true" ht="26.1" hidden="false" customHeight="true" outlineLevel="0" collapsed="false">
      <c r="A1016" s="161"/>
      <c r="B1016" s="161"/>
      <c r="K1016" s="58"/>
      <c r="L1016" s="58"/>
      <c r="M1016" s="58"/>
      <c r="N1016" s="58"/>
      <c r="O1016" s="58"/>
      <c r="P1016" s="58"/>
      <c r="Q1016" s="55"/>
      <c r="R1016" s="55"/>
    </row>
    <row r="1017" s="55" customFormat="true" ht="26.1" hidden="false" customHeight="true" outlineLevel="0" collapsed="false">
      <c r="A1017" s="212"/>
      <c r="B1017" s="234"/>
      <c r="C1017" s="10"/>
      <c r="D1017" s="10"/>
      <c r="E1017" s="10"/>
      <c r="F1017" s="10"/>
      <c r="G1017" s="10"/>
      <c r="H1017" s="10"/>
      <c r="I1017" s="10"/>
      <c r="J1017" s="10"/>
      <c r="K1017" s="10"/>
      <c r="L1017" s="10"/>
      <c r="M1017" s="10"/>
      <c r="N1017" s="10"/>
      <c r="O1017" s="10"/>
      <c r="P1017" s="10"/>
    </row>
    <row r="1018" s="55" customFormat="true" ht="26.1" hidden="false" customHeight="true" outlineLevel="0" collapsed="false">
      <c r="A1018" s="161"/>
      <c r="B1018" s="161"/>
      <c r="C1018" s="10"/>
      <c r="D1018" s="10"/>
      <c r="E1018" s="10"/>
      <c r="F1018" s="10"/>
      <c r="G1018" s="10"/>
      <c r="H1018" s="10"/>
      <c r="I1018" s="10"/>
      <c r="J1018" s="10"/>
      <c r="Q1018" s="10"/>
      <c r="R1018" s="10"/>
    </row>
    <row r="1019" s="58" customFormat="true" ht="26.1" hidden="false" customHeight="true" outlineLevel="0" collapsed="false">
      <c r="A1019" s="161"/>
      <c r="B1019" s="162"/>
      <c r="C1019" s="10"/>
      <c r="D1019" s="10"/>
      <c r="E1019" s="10"/>
      <c r="F1019" s="10"/>
      <c r="G1019" s="10"/>
      <c r="H1019" s="10"/>
      <c r="I1019" s="10"/>
      <c r="J1019" s="10"/>
      <c r="K1019" s="10"/>
      <c r="L1019" s="10"/>
      <c r="M1019" s="10"/>
      <c r="N1019" s="10"/>
      <c r="O1019" s="10"/>
      <c r="P1019" s="10"/>
    </row>
    <row r="1020" s="10" customFormat="true" ht="26.1" hidden="false" customHeight="true" outlineLevel="0" collapsed="false">
      <c r="A1020" s="161"/>
      <c r="B1020" s="162"/>
      <c r="K1020" s="111"/>
      <c r="L1020" s="111"/>
      <c r="M1020" s="111"/>
      <c r="N1020" s="111"/>
      <c r="O1020" s="111"/>
      <c r="P1020" s="111"/>
    </row>
    <row r="1021" s="10" customFormat="true" ht="29.25" hidden="false" customHeight="true" outlineLevel="0" collapsed="false">
      <c r="A1021" s="161"/>
      <c r="B1021" s="161"/>
      <c r="Q1021" s="55"/>
      <c r="R1021" s="55"/>
    </row>
    <row r="1022" s="55" customFormat="true" ht="26.1" hidden="false" customHeight="true" outlineLevel="0" collapsed="false">
      <c r="A1022" s="161"/>
      <c r="B1022" s="162"/>
      <c r="C1022" s="10"/>
      <c r="D1022" s="10"/>
      <c r="E1022" s="10"/>
      <c r="F1022" s="10"/>
      <c r="G1022" s="10"/>
      <c r="H1022" s="10"/>
      <c r="I1022" s="10"/>
      <c r="J1022" s="10"/>
    </row>
    <row r="1023" s="10" customFormat="true" ht="26.1" hidden="false" customHeight="true" outlineLevel="0" collapsed="false">
      <c r="A1023" s="161"/>
      <c r="B1023" s="161"/>
      <c r="Q1023" s="55"/>
      <c r="R1023" s="55"/>
    </row>
    <row r="1024" s="55" customFormat="true" ht="26.1" hidden="false" customHeight="true" outlineLevel="0" collapsed="false">
      <c r="A1024" s="185"/>
      <c r="B1024" s="185"/>
      <c r="C1024" s="10"/>
      <c r="D1024" s="10"/>
      <c r="E1024" s="10"/>
      <c r="F1024" s="10"/>
      <c r="G1024" s="10"/>
      <c r="H1024" s="10"/>
      <c r="I1024" s="10"/>
      <c r="J1024" s="10"/>
      <c r="Q1024" s="10"/>
      <c r="R1024" s="10"/>
    </row>
    <row r="1025" s="10" customFormat="true" ht="26.1" hidden="false" customHeight="true" outlineLevel="0" collapsed="false">
      <c r="A1025" s="161"/>
      <c r="B1025" s="161"/>
      <c r="K1025" s="55"/>
      <c r="L1025" s="55"/>
      <c r="M1025" s="55"/>
      <c r="N1025" s="55"/>
      <c r="O1025" s="55"/>
      <c r="P1025" s="55"/>
      <c r="Q1025" s="55"/>
      <c r="R1025" s="55"/>
    </row>
    <row r="1026" s="55" customFormat="true" ht="26.1" hidden="false" customHeight="true" outlineLevel="0" collapsed="false">
      <c r="A1026" s="161"/>
      <c r="B1026" s="162"/>
      <c r="C1026" s="10"/>
      <c r="D1026" s="10"/>
      <c r="E1026" s="10"/>
      <c r="F1026" s="10"/>
      <c r="G1026" s="10"/>
      <c r="H1026" s="10"/>
      <c r="I1026" s="10"/>
      <c r="J1026" s="10"/>
    </row>
    <row r="1027" s="10" customFormat="true" ht="26.1" hidden="false" customHeight="true" outlineLevel="0" collapsed="false">
      <c r="A1027" s="161"/>
      <c r="B1027" s="161"/>
      <c r="K1027" s="55"/>
      <c r="L1027" s="55"/>
      <c r="M1027" s="55"/>
      <c r="N1027" s="55"/>
      <c r="O1027" s="55"/>
      <c r="P1027" s="55"/>
      <c r="Q1027" s="55"/>
      <c r="R1027" s="55"/>
    </row>
    <row r="1028" s="55" customFormat="true" ht="26.1" hidden="false" customHeight="true" outlineLevel="0" collapsed="false">
      <c r="A1028" s="161"/>
      <c r="B1028" s="162"/>
      <c r="C1028" s="10"/>
      <c r="D1028" s="10"/>
      <c r="E1028" s="10"/>
      <c r="F1028" s="10"/>
      <c r="G1028" s="10"/>
      <c r="H1028" s="10"/>
      <c r="I1028" s="10"/>
      <c r="J1028" s="10"/>
      <c r="K1028" s="10"/>
      <c r="L1028" s="10"/>
      <c r="M1028" s="10"/>
      <c r="N1028" s="10"/>
      <c r="O1028" s="10"/>
      <c r="P1028" s="10"/>
      <c r="Q1028" s="10"/>
      <c r="R1028" s="10"/>
    </row>
    <row r="1029" s="55" customFormat="true" ht="32.25" hidden="false" customHeight="true" outlineLevel="0" collapsed="false">
      <c r="A1029" s="161"/>
      <c r="B1029" s="162"/>
      <c r="C1029" s="10"/>
      <c r="D1029" s="10"/>
      <c r="E1029" s="10"/>
      <c r="F1029" s="10"/>
      <c r="G1029" s="10"/>
      <c r="H1029" s="10"/>
      <c r="I1029" s="10"/>
      <c r="J1029" s="10"/>
      <c r="K1029" s="58"/>
      <c r="L1029" s="58"/>
      <c r="M1029" s="58"/>
      <c r="N1029" s="58"/>
      <c r="O1029" s="58"/>
      <c r="P1029" s="58"/>
    </row>
    <row r="1030" s="10" customFormat="true" ht="26.1" hidden="false" customHeight="true" outlineLevel="0" collapsed="false">
      <c r="A1030" s="161"/>
      <c r="B1030" s="162"/>
      <c r="Q1030" s="55"/>
      <c r="R1030" s="55"/>
    </row>
    <row r="1031" s="55" customFormat="true" ht="26.1" hidden="false" customHeight="true" outlineLevel="0" collapsed="false">
      <c r="A1031" s="161"/>
      <c r="B1031" s="162"/>
      <c r="C1031" s="10"/>
      <c r="D1031" s="10"/>
      <c r="E1031" s="10"/>
      <c r="F1031" s="10"/>
      <c r="G1031" s="10"/>
      <c r="H1031" s="10"/>
      <c r="I1031" s="10"/>
      <c r="J1031" s="10"/>
    </row>
    <row r="1032" s="10" customFormat="true" ht="26.1" hidden="false" customHeight="true" outlineLevel="0" collapsed="false">
      <c r="A1032" s="161"/>
      <c r="B1032" s="161"/>
      <c r="K1032" s="55"/>
      <c r="L1032" s="55"/>
      <c r="M1032" s="55"/>
      <c r="N1032" s="55"/>
      <c r="O1032" s="55"/>
      <c r="P1032" s="55"/>
    </row>
    <row r="1033" s="55" customFormat="true" ht="26.1" hidden="false" customHeight="true" outlineLevel="0" collapsed="false">
      <c r="A1033" s="161"/>
      <c r="B1033" s="162"/>
      <c r="C1033" s="10"/>
      <c r="D1033" s="10"/>
      <c r="E1033" s="10"/>
      <c r="F1033" s="10"/>
      <c r="G1033" s="10"/>
      <c r="H1033" s="10"/>
      <c r="I1033" s="10"/>
      <c r="J1033" s="10"/>
      <c r="Q1033" s="10"/>
      <c r="R1033" s="10"/>
    </row>
    <row r="1034" s="10" customFormat="true" ht="26.1" hidden="false" customHeight="true" outlineLevel="0" collapsed="false">
      <c r="A1034" s="161"/>
      <c r="B1034" s="161"/>
    </row>
    <row r="1035" s="55" customFormat="true" ht="26.1" hidden="false" customHeight="true" outlineLevel="0" collapsed="false">
      <c r="A1035" s="161"/>
      <c r="B1035" s="162"/>
      <c r="C1035" s="10"/>
      <c r="D1035" s="10"/>
      <c r="E1035" s="10"/>
      <c r="F1035" s="10"/>
      <c r="G1035" s="10"/>
      <c r="H1035" s="10"/>
      <c r="I1035" s="10"/>
      <c r="J1035" s="10"/>
    </row>
    <row r="1036" s="55" customFormat="true" ht="26.1" hidden="false" customHeight="true" outlineLevel="0" collapsed="false">
      <c r="A1036" s="161"/>
      <c r="B1036" s="162"/>
      <c r="C1036" s="10"/>
      <c r="D1036" s="10"/>
      <c r="E1036" s="10"/>
      <c r="F1036" s="10"/>
      <c r="G1036" s="10"/>
      <c r="H1036" s="10"/>
      <c r="I1036" s="10"/>
      <c r="J1036" s="10"/>
    </row>
    <row r="1037" s="10" customFormat="true" ht="26.1" hidden="false" customHeight="true" outlineLevel="0" collapsed="false">
      <c r="A1037" s="161"/>
      <c r="B1037" s="162"/>
      <c r="K1037" s="55"/>
      <c r="L1037" s="55"/>
      <c r="M1037" s="55"/>
      <c r="N1037" s="55"/>
      <c r="O1037" s="55"/>
      <c r="P1037" s="55"/>
      <c r="Q1037" s="55"/>
      <c r="R1037" s="55"/>
    </row>
    <row r="1038" s="10" customFormat="true" ht="32.25" hidden="false" customHeight="true" outlineLevel="0" collapsed="false">
      <c r="A1038" s="161"/>
      <c r="B1038" s="161"/>
    </row>
    <row r="1039" s="10" customFormat="true" ht="32.25" hidden="false" customHeight="true" outlineLevel="0" collapsed="false">
      <c r="A1039" s="161"/>
      <c r="B1039" s="162"/>
      <c r="K1039" s="55"/>
      <c r="L1039" s="55"/>
      <c r="M1039" s="55"/>
      <c r="N1039" s="55"/>
      <c r="O1039" s="55"/>
      <c r="P1039" s="55"/>
    </row>
    <row r="1040" s="55" customFormat="true" ht="32.25" hidden="false" customHeight="true" outlineLevel="0" collapsed="false">
      <c r="A1040" s="161"/>
      <c r="B1040" s="162"/>
      <c r="C1040" s="10"/>
      <c r="D1040" s="10"/>
      <c r="E1040" s="10"/>
      <c r="F1040" s="10"/>
      <c r="G1040" s="10"/>
      <c r="H1040" s="10"/>
      <c r="I1040" s="10"/>
      <c r="J1040" s="10"/>
    </row>
    <row r="1041" s="55" customFormat="true" ht="26.1" hidden="false" customHeight="true" outlineLevel="0" collapsed="false">
      <c r="A1041" s="161"/>
      <c r="B1041" s="162"/>
      <c r="C1041" s="10"/>
      <c r="D1041" s="10"/>
      <c r="E1041" s="10"/>
      <c r="F1041" s="10"/>
      <c r="G1041" s="10"/>
      <c r="H1041" s="10"/>
      <c r="I1041" s="10"/>
      <c r="J1041" s="10"/>
    </row>
    <row r="1042" s="55" customFormat="true" ht="26.1" hidden="false" customHeight="true" outlineLevel="0" collapsed="false">
      <c r="A1042" s="161"/>
      <c r="B1042" s="161"/>
      <c r="C1042" s="10"/>
      <c r="D1042" s="10"/>
      <c r="E1042" s="10"/>
      <c r="F1042" s="10"/>
      <c r="G1042" s="10"/>
      <c r="H1042" s="10"/>
      <c r="I1042" s="10"/>
      <c r="J1042" s="10"/>
      <c r="K1042" s="10"/>
      <c r="L1042" s="10"/>
      <c r="M1042" s="10"/>
      <c r="N1042" s="10"/>
      <c r="O1042" s="10"/>
      <c r="P1042" s="10"/>
    </row>
    <row r="1043" s="55" customFormat="true" ht="26.1" hidden="false" customHeight="true" outlineLevel="0" collapsed="false">
      <c r="A1043" s="161"/>
      <c r="B1043" s="162"/>
      <c r="C1043" s="10"/>
      <c r="D1043" s="10"/>
      <c r="E1043" s="10"/>
      <c r="F1043" s="10"/>
      <c r="G1043" s="10"/>
      <c r="H1043" s="10"/>
      <c r="I1043" s="10"/>
      <c r="J1043" s="10"/>
      <c r="K1043" s="10"/>
      <c r="L1043" s="10"/>
      <c r="M1043" s="10"/>
      <c r="N1043" s="10"/>
      <c r="O1043" s="10"/>
      <c r="P1043" s="10"/>
    </row>
    <row r="1044" s="10" customFormat="true" ht="26.1" hidden="false" customHeight="true" outlineLevel="0" collapsed="false">
      <c r="A1044" s="161"/>
      <c r="B1044" s="162"/>
    </row>
    <row r="1045" s="10" customFormat="true" ht="26.1" hidden="false" customHeight="true" outlineLevel="0" collapsed="false">
      <c r="A1045" s="161"/>
      <c r="B1045" s="162"/>
      <c r="K1045" s="55"/>
      <c r="L1045" s="55"/>
      <c r="M1045" s="55"/>
      <c r="N1045" s="55"/>
      <c r="O1045" s="55"/>
      <c r="P1045" s="55"/>
      <c r="Q1045" s="73"/>
      <c r="R1045" s="73"/>
    </row>
    <row r="1046" s="55" customFormat="true" ht="26.1" hidden="false" customHeight="true" outlineLevel="0" collapsed="false">
      <c r="A1046" s="161"/>
      <c r="B1046" s="161"/>
      <c r="C1046" s="10"/>
      <c r="D1046" s="10"/>
      <c r="E1046" s="10"/>
      <c r="F1046" s="10"/>
      <c r="G1046" s="10"/>
      <c r="H1046" s="10"/>
      <c r="I1046" s="10"/>
      <c r="J1046" s="10"/>
      <c r="Q1046" s="10"/>
      <c r="R1046" s="10"/>
    </row>
    <row r="1047" s="10" customFormat="true" ht="26.1" hidden="false" customHeight="true" outlineLevel="0" collapsed="false">
      <c r="A1047" s="161"/>
      <c r="B1047" s="161"/>
      <c r="K1047" s="55"/>
      <c r="L1047" s="55"/>
      <c r="M1047" s="55"/>
      <c r="N1047" s="55"/>
      <c r="O1047" s="55"/>
      <c r="P1047" s="55"/>
      <c r="Q1047" s="55"/>
      <c r="R1047" s="55"/>
    </row>
    <row r="1048" s="10" customFormat="true" ht="26.1" hidden="false" customHeight="true" outlineLevel="0" collapsed="false">
      <c r="A1048" s="161"/>
      <c r="B1048" s="161"/>
      <c r="Q1048" s="55"/>
      <c r="R1048" s="55"/>
    </row>
    <row r="1049" s="10" customFormat="true" ht="26.1" hidden="false" customHeight="true" outlineLevel="0" collapsed="false">
      <c r="A1049" s="161"/>
      <c r="B1049" s="162"/>
    </row>
    <row r="1050" s="55" customFormat="true" ht="26.1" hidden="false" customHeight="true" outlineLevel="0" collapsed="false">
      <c r="A1050" s="161"/>
      <c r="B1050" s="162"/>
      <c r="C1050" s="10"/>
      <c r="D1050" s="10"/>
      <c r="E1050" s="10"/>
      <c r="F1050" s="10"/>
      <c r="G1050" s="10"/>
      <c r="H1050" s="10"/>
      <c r="I1050" s="10"/>
      <c r="J1050" s="10"/>
      <c r="Q1050" s="10"/>
      <c r="R1050" s="10"/>
    </row>
    <row r="1051" s="55" customFormat="true" ht="26.1" hidden="false" customHeight="true" outlineLevel="0" collapsed="false">
      <c r="A1051" s="161"/>
      <c r="B1051" s="162"/>
      <c r="C1051" s="10"/>
      <c r="D1051" s="10"/>
      <c r="E1051" s="10"/>
      <c r="F1051" s="10"/>
      <c r="G1051" s="10"/>
      <c r="H1051" s="10"/>
      <c r="I1051" s="10"/>
      <c r="J1051" s="10"/>
      <c r="Q1051" s="10"/>
      <c r="R1051" s="10"/>
    </row>
    <row r="1052" s="10" customFormat="true" ht="26.1" hidden="false" customHeight="true" outlineLevel="0" collapsed="false">
      <c r="A1052" s="161"/>
      <c r="B1052" s="161"/>
      <c r="K1052" s="55"/>
      <c r="L1052" s="55"/>
      <c r="M1052" s="55"/>
      <c r="N1052" s="55"/>
      <c r="O1052" s="55"/>
      <c r="P1052" s="55"/>
    </row>
    <row r="1053" s="55" customFormat="true" ht="26.1" hidden="false" customHeight="true" outlineLevel="0" collapsed="false">
      <c r="A1053" s="161"/>
      <c r="B1053" s="161"/>
      <c r="C1053" s="10"/>
      <c r="D1053" s="10"/>
      <c r="E1053" s="10"/>
      <c r="F1053" s="10"/>
      <c r="G1053" s="10"/>
      <c r="H1053" s="10"/>
      <c r="I1053" s="10"/>
      <c r="J1053" s="10"/>
      <c r="Q1053" s="10"/>
      <c r="R1053" s="10"/>
    </row>
    <row r="1054" s="55" customFormat="true" ht="26.1" hidden="false" customHeight="true" outlineLevel="0" collapsed="false">
      <c r="A1054" s="161"/>
      <c r="B1054" s="162"/>
      <c r="C1054" s="10"/>
      <c r="D1054" s="10"/>
      <c r="E1054" s="10"/>
      <c r="F1054" s="10"/>
      <c r="G1054" s="10"/>
      <c r="H1054" s="10"/>
      <c r="I1054" s="10"/>
      <c r="J1054" s="10"/>
      <c r="K1054" s="10"/>
      <c r="L1054" s="10"/>
      <c r="M1054" s="10"/>
      <c r="N1054" s="10"/>
      <c r="O1054" s="10"/>
      <c r="P1054" s="10"/>
      <c r="Q1054" s="10"/>
      <c r="R1054" s="10"/>
    </row>
    <row r="1055" s="10" customFormat="true" ht="26.1" hidden="false" customHeight="true" outlineLevel="0" collapsed="false">
      <c r="A1055" s="161"/>
      <c r="B1055" s="162"/>
      <c r="I1055" s="111"/>
      <c r="J1055" s="111"/>
      <c r="K1055" s="73"/>
      <c r="L1055" s="73"/>
      <c r="M1055" s="73"/>
      <c r="N1055" s="73"/>
      <c r="O1055" s="73"/>
      <c r="P1055" s="73"/>
      <c r="Q1055" s="55"/>
      <c r="R1055" s="55"/>
    </row>
    <row r="1056" s="55" customFormat="true" ht="47.25" hidden="false" customHeight="true" outlineLevel="0" collapsed="false">
      <c r="A1056" s="161"/>
      <c r="B1056" s="162"/>
      <c r="C1056" s="10"/>
      <c r="D1056" s="10"/>
      <c r="E1056" s="10"/>
      <c r="F1056" s="10"/>
      <c r="G1056" s="10"/>
      <c r="H1056" s="10"/>
      <c r="I1056" s="111"/>
      <c r="J1056" s="111"/>
      <c r="K1056" s="10"/>
      <c r="L1056" s="10"/>
      <c r="M1056" s="10"/>
      <c r="N1056" s="10"/>
      <c r="O1056" s="10"/>
      <c r="P1056" s="10"/>
    </row>
    <row r="1057" s="10" customFormat="true" ht="47.25" hidden="false" customHeight="true" outlineLevel="0" collapsed="false">
      <c r="A1057" s="161"/>
      <c r="B1057" s="162"/>
      <c r="K1057" s="55"/>
      <c r="L1057" s="55"/>
      <c r="M1057" s="55"/>
      <c r="N1057" s="55"/>
      <c r="O1057" s="55"/>
      <c r="P1057" s="55"/>
      <c r="Q1057" s="55"/>
      <c r="R1057" s="55"/>
    </row>
    <row r="1058" s="55" customFormat="true" ht="26.1" hidden="false" customHeight="true" outlineLevel="0" collapsed="false">
      <c r="A1058" s="152"/>
      <c r="B1058" s="152"/>
      <c r="C1058" s="10"/>
      <c r="D1058" s="10"/>
      <c r="E1058" s="10"/>
      <c r="F1058" s="10"/>
      <c r="G1058" s="10"/>
      <c r="H1058" s="10"/>
      <c r="I1058" s="10"/>
      <c r="J1058" s="10"/>
    </row>
    <row r="1059" s="55" customFormat="true" ht="26.1" hidden="false" customHeight="true" outlineLevel="0" collapsed="false">
      <c r="A1059" s="158"/>
      <c r="B1059" s="159"/>
      <c r="C1059" s="111"/>
      <c r="D1059" s="111"/>
      <c r="E1059" s="111"/>
      <c r="F1059" s="111"/>
      <c r="G1059" s="111"/>
      <c r="H1059" s="111"/>
      <c r="I1059" s="10"/>
      <c r="J1059" s="10"/>
      <c r="K1059" s="10"/>
      <c r="L1059" s="10"/>
      <c r="M1059" s="10"/>
      <c r="N1059" s="10"/>
      <c r="O1059" s="10"/>
      <c r="P1059" s="10"/>
    </row>
    <row r="1060" s="55" customFormat="true" ht="26.1" hidden="false" customHeight="true" outlineLevel="0" collapsed="false">
      <c r="A1060" s="158"/>
      <c r="B1060" s="158"/>
      <c r="C1060" s="111"/>
      <c r="D1060" s="111"/>
      <c r="E1060" s="111"/>
      <c r="F1060" s="111"/>
      <c r="G1060" s="111"/>
      <c r="H1060" s="111"/>
      <c r="I1060" s="10"/>
      <c r="J1060" s="10"/>
      <c r="K1060" s="10"/>
      <c r="L1060" s="10"/>
      <c r="M1060" s="10"/>
      <c r="N1060" s="10"/>
      <c r="O1060" s="10"/>
      <c r="P1060" s="10"/>
      <c r="Q1060" s="10"/>
      <c r="R1060" s="10"/>
    </row>
    <row r="1061" s="55" customFormat="true" ht="45.75" hidden="false" customHeight="true" outlineLevel="0" collapsed="false">
      <c r="A1061" s="152"/>
      <c r="B1061" s="153"/>
      <c r="C1061" s="10"/>
      <c r="D1061" s="10"/>
      <c r="E1061" s="10"/>
      <c r="F1061" s="10"/>
      <c r="G1061" s="10"/>
      <c r="H1061" s="10"/>
      <c r="I1061" s="10"/>
      <c r="J1061" s="10"/>
      <c r="K1061" s="10"/>
      <c r="L1061" s="10"/>
      <c r="M1061" s="10"/>
      <c r="N1061" s="10"/>
      <c r="O1061" s="10"/>
      <c r="P1061" s="10"/>
    </row>
    <row r="1062" s="55" customFormat="true" ht="34.5" hidden="false" customHeight="true" outlineLevel="0" collapsed="false">
      <c r="A1062" s="152"/>
      <c r="B1062" s="153"/>
      <c r="C1062" s="10"/>
      <c r="D1062" s="10"/>
      <c r="E1062" s="10"/>
      <c r="F1062" s="10"/>
      <c r="G1062" s="10"/>
      <c r="H1062" s="10"/>
      <c r="I1062" s="10"/>
      <c r="J1062" s="10"/>
      <c r="K1062" s="10"/>
      <c r="L1062" s="10"/>
      <c r="M1062" s="10"/>
      <c r="N1062" s="10"/>
      <c r="O1062" s="10"/>
      <c r="P1062" s="10"/>
      <c r="Q1062" s="10"/>
      <c r="R1062" s="10"/>
    </row>
    <row r="1063" s="55" customFormat="true" ht="26.1" hidden="false" customHeight="true" outlineLevel="0" collapsed="false">
      <c r="A1063" s="152"/>
      <c r="B1063" s="152"/>
      <c r="C1063" s="10"/>
      <c r="D1063" s="10"/>
      <c r="E1063" s="10"/>
      <c r="F1063" s="10"/>
      <c r="G1063" s="10"/>
      <c r="H1063" s="10"/>
      <c r="I1063" s="10"/>
      <c r="J1063" s="10"/>
      <c r="K1063" s="10"/>
      <c r="L1063" s="10"/>
      <c r="M1063" s="10"/>
      <c r="N1063" s="10"/>
      <c r="O1063" s="10"/>
      <c r="P1063" s="10"/>
    </row>
    <row r="1064" s="10" customFormat="true" ht="26.1" hidden="false" customHeight="true" outlineLevel="0" collapsed="false">
      <c r="A1064" s="152"/>
      <c r="B1064" s="152"/>
    </row>
    <row r="1065" s="58" customFormat="true" ht="26.1" hidden="false" customHeight="true" outlineLevel="0" collapsed="false">
      <c r="A1065" s="152"/>
      <c r="B1065" s="152"/>
      <c r="C1065" s="10"/>
      <c r="D1065" s="10"/>
      <c r="E1065" s="10"/>
      <c r="F1065" s="10"/>
      <c r="G1065" s="10"/>
      <c r="H1065" s="10"/>
      <c r="I1065" s="10"/>
      <c r="J1065" s="10"/>
      <c r="K1065" s="55"/>
      <c r="L1065" s="55"/>
      <c r="M1065" s="55"/>
      <c r="N1065" s="55"/>
      <c r="O1065" s="55"/>
      <c r="P1065" s="55"/>
      <c r="Q1065" s="55"/>
      <c r="R1065" s="55"/>
    </row>
    <row r="1066" s="10" customFormat="true" ht="31.5" hidden="false" customHeight="true" outlineLevel="0" collapsed="false">
      <c r="A1066" s="152"/>
      <c r="B1066" s="152"/>
      <c r="K1066" s="55"/>
      <c r="L1066" s="55"/>
      <c r="M1066" s="55"/>
      <c r="N1066" s="55"/>
      <c r="O1066" s="55"/>
      <c r="P1066" s="55"/>
      <c r="Q1066" s="55"/>
      <c r="R1066" s="55"/>
    </row>
    <row r="1067" s="55" customFormat="true" ht="34.5" hidden="false" customHeight="true" outlineLevel="0" collapsed="false">
      <c r="A1067" s="152"/>
      <c r="B1067" s="152"/>
      <c r="C1067" s="10"/>
      <c r="D1067" s="10"/>
      <c r="E1067" s="10"/>
      <c r="F1067" s="10"/>
      <c r="G1067" s="10"/>
      <c r="H1067" s="10"/>
      <c r="I1067" s="10"/>
      <c r="J1067" s="10"/>
    </row>
    <row r="1068" s="55" customFormat="true" ht="33.75" hidden="false" customHeight="true" outlineLevel="0" collapsed="false">
      <c r="A1068" s="152"/>
      <c r="B1068" s="152"/>
      <c r="C1068" s="10"/>
      <c r="D1068" s="10"/>
      <c r="E1068" s="10"/>
      <c r="F1068" s="10"/>
      <c r="G1068" s="10"/>
      <c r="H1068" s="10"/>
      <c r="I1068" s="10"/>
      <c r="J1068" s="10"/>
    </row>
    <row r="1069" s="10" customFormat="true" ht="32.25" hidden="false" customHeight="true" outlineLevel="0" collapsed="false">
      <c r="A1069" s="152"/>
      <c r="B1069" s="153"/>
      <c r="K1069" s="55"/>
      <c r="L1069" s="55"/>
      <c r="M1069" s="55"/>
      <c r="N1069" s="55"/>
      <c r="O1069" s="55"/>
      <c r="P1069" s="55"/>
    </row>
    <row r="1070" s="10" customFormat="true" ht="37.5" hidden="false" customHeight="true" outlineLevel="0" collapsed="false">
      <c r="A1070" s="152"/>
      <c r="B1070" s="153"/>
      <c r="Q1070" s="55"/>
      <c r="R1070" s="55"/>
    </row>
    <row r="1071" s="10" customFormat="true" ht="26.25" hidden="false" customHeight="true" outlineLevel="0" collapsed="false">
      <c r="A1071" s="152"/>
      <c r="B1071" s="153"/>
      <c r="K1071" s="55"/>
      <c r="L1071" s="55"/>
      <c r="M1071" s="55"/>
      <c r="N1071" s="55"/>
      <c r="O1071" s="55"/>
      <c r="P1071" s="55"/>
      <c r="Q1071" s="55"/>
      <c r="R1071" s="55"/>
    </row>
    <row r="1072" s="10" customFormat="true" ht="30.75" hidden="false" customHeight="true" outlineLevel="0" collapsed="false">
      <c r="A1072" s="152"/>
      <c r="B1072" s="153"/>
      <c r="Q1072" s="58"/>
      <c r="R1072" s="58"/>
    </row>
    <row r="1073" s="10" customFormat="true" ht="35.25" hidden="false" customHeight="true" outlineLevel="0" collapsed="false">
      <c r="A1073" s="152"/>
      <c r="B1073" s="153"/>
      <c r="K1073" s="55"/>
      <c r="L1073" s="55"/>
      <c r="M1073" s="55"/>
      <c r="N1073" s="55"/>
      <c r="O1073" s="55"/>
      <c r="P1073" s="55"/>
    </row>
    <row r="1074" s="10" customFormat="true" ht="24.95" hidden="false" customHeight="true" outlineLevel="0" collapsed="false">
      <c r="A1074" s="152"/>
      <c r="B1074" s="152"/>
    </row>
    <row r="1075" s="10" customFormat="true" ht="24.95" hidden="false" customHeight="true" outlineLevel="0" collapsed="false">
      <c r="A1075" s="152"/>
      <c r="B1075" s="153"/>
      <c r="K1075" s="165" t="e">
        <f aca="false">#REF!</f>
        <v>#REF!</v>
      </c>
      <c r="L1075" s="55"/>
      <c r="M1075" s="55"/>
      <c r="N1075" s="55"/>
      <c r="O1075" s="55"/>
      <c r="P1075" s="55"/>
      <c r="Q1075" s="55"/>
      <c r="R1075" s="55"/>
    </row>
    <row r="1076" s="55" customFormat="true" ht="24.95" hidden="false" customHeight="true" outlineLevel="0" collapsed="false">
      <c r="A1076" s="152"/>
      <c r="B1076" s="152"/>
      <c r="C1076" s="10"/>
      <c r="D1076" s="10"/>
      <c r="E1076" s="10"/>
      <c r="F1076" s="10"/>
      <c r="G1076" s="10"/>
      <c r="H1076" s="10"/>
      <c r="I1076" s="10"/>
      <c r="J1076" s="10"/>
      <c r="Q1076" s="10"/>
      <c r="R1076" s="10"/>
    </row>
    <row r="1077" s="10" customFormat="true" ht="24.95" hidden="false" customHeight="true" outlineLevel="0" collapsed="false">
      <c r="A1077" s="152"/>
      <c r="B1077" s="153"/>
      <c r="K1077" s="55"/>
      <c r="L1077" s="55"/>
      <c r="M1077" s="55"/>
      <c r="N1077" s="55"/>
      <c r="O1077" s="55"/>
      <c r="P1077" s="55"/>
      <c r="Q1077" s="55"/>
      <c r="R1077" s="55"/>
    </row>
    <row r="1078" s="10" customFormat="true" ht="24.95" hidden="false" customHeight="true" outlineLevel="0" collapsed="false">
      <c r="A1078" s="152"/>
      <c r="B1078" s="152"/>
      <c r="K1078" s="55"/>
      <c r="L1078" s="55"/>
      <c r="M1078" s="55"/>
      <c r="N1078" s="55"/>
      <c r="O1078" s="55"/>
      <c r="P1078" s="55"/>
    </row>
    <row r="1079" s="10" customFormat="true" ht="24.95" hidden="false" customHeight="true" outlineLevel="0" collapsed="false">
      <c r="A1079" s="152"/>
      <c r="B1079" s="153"/>
      <c r="Q1079" s="55"/>
      <c r="R1079" s="55"/>
    </row>
    <row r="1080" s="10" customFormat="true" ht="24.95" hidden="false" customHeight="true" outlineLevel="0" collapsed="false">
      <c r="A1080" s="152"/>
      <c r="B1080" s="153"/>
      <c r="K1080" s="55"/>
      <c r="L1080" s="55"/>
      <c r="M1080" s="55"/>
      <c r="N1080" s="55"/>
      <c r="O1080" s="55"/>
      <c r="P1080" s="55"/>
    </row>
    <row r="1081" s="10" customFormat="true" ht="24.95" hidden="false" customHeight="true" outlineLevel="0" collapsed="false">
      <c r="A1081" s="152"/>
      <c r="B1081" s="153"/>
      <c r="K1081" s="55"/>
      <c r="L1081" s="55"/>
      <c r="M1081" s="55"/>
      <c r="N1081" s="55"/>
      <c r="O1081" s="55"/>
      <c r="P1081" s="55"/>
      <c r="Q1081" s="55"/>
      <c r="R1081" s="55"/>
    </row>
    <row r="1082" s="160" customFormat="true" ht="24.95" hidden="false" customHeight="true" outlineLevel="0" collapsed="false">
      <c r="A1082" s="152"/>
      <c r="B1082" s="153"/>
      <c r="C1082" s="10"/>
      <c r="D1082" s="10"/>
      <c r="E1082" s="10"/>
      <c r="F1082" s="10"/>
      <c r="G1082" s="10"/>
      <c r="H1082" s="10"/>
      <c r="I1082" s="10"/>
      <c r="J1082" s="10"/>
      <c r="K1082" s="58"/>
      <c r="L1082" s="58"/>
      <c r="M1082" s="58"/>
      <c r="N1082" s="58"/>
      <c r="O1082" s="58"/>
      <c r="P1082" s="58"/>
      <c r="Q1082" s="55"/>
      <c r="R1082" s="55"/>
    </row>
    <row r="1083" s="10" customFormat="true" ht="24.95" hidden="false" customHeight="true" outlineLevel="0" collapsed="false">
      <c r="A1083" s="152"/>
      <c r="B1083" s="152"/>
    </row>
    <row r="1084" s="10" customFormat="true" ht="24.95" hidden="false" customHeight="true" outlineLevel="0" collapsed="false">
      <c r="A1084" s="152"/>
      <c r="B1084" s="153"/>
      <c r="Q1084" s="55"/>
      <c r="R1084" s="55"/>
    </row>
    <row r="1085" s="10" customFormat="true" ht="24.95" hidden="false" customHeight="true" outlineLevel="0" collapsed="false">
      <c r="A1085" s="152"/>
      <c r="B1085" s="153"/>
      <c r="K1085" s="55"/>
      <c r="L1085" s="55"/>
      <c r="M1085" s="55"/>
      <c r="N1085" s="55"/>
      <c r="O1085" s="55"/>
      <c r="P1085" s="55"/>
    </row>
    <row r="1086" s="10" customFormat="true" ht="24.95" hidden="false" customHeight="true" outlineLevel="0" collapsed="false">
      <c r="A1086" s="161"/>
      <c r="B1086" s="162"/>
      <c r="Q1086" s="55"/>
      <c r="R1086" s="55"/>
      <c r="S1086" s="111"/>
      <c r="T1086" s="111"/>
      <c r="U1086" s="111"/>
      <c r="V1086" s="111"/>
      <c r="W1086" s="111"/>
    </row>
    <row r="1087" s="10" customFormat="true" ht="24.95" hidden="false" customHeight="true" outlineLevel="0" collapsed="false">
      <c r="A1087" s="152"/>
      <c r="B1087" s="152"/>
      <c r="K1087" s="55"/>
      <c r="L1087" s="55"/>
      <c r="M1087" s="55"/>
      <c r="N1087" s="55"/>
      <c r="O1087" s="55"/>
      <c r="P1087" s="55"/>
    </row>
    <row r="1088" s="10" customFormat="true" ht="24.95" hidden="false" customHeight="true" outlineLevel="0" collapsed="false">
      <c r="A1088" s="187"/>
      <c r="B1088" s="187"/>
      <c r="Q1088" s="55"/>
      <c r="R1088" s="55"/>
    </row>
    <row r="1089" s="10" customFormat="true" ht="24.95" hidden="false" customHeight="true" outlineLevel="0" collapsed="false">
      <c r="A1089" s="170"/>
      <c r="B1089" s="171"/>
      <c r="K1089" s="55"/>
      <c r="L1089" s="55"/>
      <c r="M1089" s="55"/>
      <c r="N1089" s="55"/>
      <c r="O1089" s="55"/>
      <c r="P1089" s="55"/>
      <c r="Q1089" s="55"/>
      <c r="R1089" s="55"/>
    </row>
    <row r="1090" s="10" customFormat="true" ht="24.95" hidden="false" customHeight="true" outlineLevel="0" collapsed="false">
      <c r="A1090" s="212"/>
      <c r="B1090" s="212"/>
    </row>
    <row r="1091" s="10" customFormat="true" ht="24.95" hidden="false" customHeight="true" outlineLevel="0" collapsed="false">
      <c r="A1091" s="161"/>
      <c r="B1091" s="162"/>
      <c r="K1091" s="55"/>
      <c r="L1091" s="55"/>
      <c r="M1091" s="55"/>
      <c r="N1091" s="55"/>
      <c r="O1091" s="55"/>
      <c r="P1091" s="55"/>
    </row>
    <row r="1092" s="160" customFormat="true" ht="24.95" hidden="false" customHeight="true" outlineLevel="0" collapsed="false">
      <c r="A1092" s="161"/>
      <c r="B1092" s="161"/>
      <c r="C1092" s="10"/>
      <c r="D1092" s="10"/>
      <c r="E1092" s="10"/>
      <c r="F1092" s="10"/>
      <c r="G1092" s="10"/>
      <c r="H1092" s="10"/>
      <c r="I1092" s="10"/>
      <c r="J1092" s="10"/>
      <c r="K1092" s="55"/>
      <c r="L1092" s="55"/>
      <c r="M1092" s="55"/>
      <c r="N1092" s="55"/>
      <c r="O1092" s="55"/>
      <c r="P1092" s="55"/>
      <c r="Q1092" s="10"/>
      <c r="R1092" s="10"/>
    </row>
    <row r="1093" s="10" customFormat="true" ht="24.95" hidden="false" customHeight="true" outlineLevel="0" collapsed="false">
      <c r="A1093" s="161"/>
      <c r="B1093" s="162"/>
      <c r="Q1093" s="55"/>
      <c r="R1093" s="55"/>
    </row>
    <row r="1094" s="10" customFormat="true" ht="24.95" hidden="false" customHeight="true" outlineLevel="0" collapsed="false">
      <c r="A1094" s="161"/>
      <c r="B1094" s="161"/>
      <c r="K1094" s="55"/>
      <c r="L1094" s="55"/>
      <c r="M1094" s="55"/>
      <c r="N1094" s="55"/>
      <c r="O1094" s="55"/>
      <c r="P1094" s="55"/>
      <c r="Q1094" s="55"/>
      <c r="R1094" s="55"/>
    </row>
    <row r="1095" s="111" customFormat="true" ht="41.25" hidden="false" customHeight="true" outlineLevel="0" collapsed="false">
      <c r="A1095" s="161"/>
      <c r="B1095" s="162"/>
      <c r="C1095" s="10"/>
      <c r="D1095" s="10"/>
      <c r="E1095" s="10"/>
      <c r="F1095" s="10"/>
      <c r="G1095" s="10"/>
      <c r="H1095" s="10"/>
      <c r="I1095" s="10"/>
      <c r="J1095" s="10"/>
      <c r="K1095" s="10"/>
      <c r="L1095" s="10"/>
      <c r="M1095" s="10"/>
      <c r="N1095" s="10"/>
      <c r="O1095" s="10"/>
      <c r="P1095" s="10"/>
      <c r="Q1095" s="55"/>
      <c r="R1095" s="55"/>
    </row>
    <row r="1096" s="10" customFormat="true" ht="24.95" hidden="false" customHeight="true" outlineLevel="0" collapsed="false">
      <c r="A1096" s="161"/>
      <c r="B1096" s="162"/>
      <c r="K1096" s="55"/>
      <c r="L1096" s="55"/>
      <c r="M1096" s="55"/>
      <c r="N1096" s="55"/>
      <c r="O1096" s="55"/>
      <c r="P1096" s="55"/>
      <c r="Q1096" s="55"/>
      <c r="R1096" s="55"/>
    </row>
    <row r="1097" s="10" customFormat="true" ht="24.95" hidden="false" customHeight="true" outlineLevel="0" collapsed="false">
      <c r="A1097" s="161"/>
      <c r="B1097" s="161"/>
    </row>
    <row r="1098" s="10" customFormat="true" ht="24.95" hidden="false" customHeight="true" outlineLevel="0" collapsed="false">
      <c r="A1098" s="161"/>
      <c r="B1098" s="162"/>
      <c r="K1098" s="55"/>
      <c r="L1098" s="55"/>
      <c r="M1098" s="55"/>
      <c r="N1098" s="55"/>
      <c r="O1098" s="55"/>
      <c r="P1098" s="55"/>
    </row>
    <row r="1099" s="10" customFormat="true" ht="24.95" hidden="false" customHeight="true" outlineLevel="0" collapsed="false">
      <c r="A1099" s="161"/>
      <c r="B1099" s="161"/>
      <c r="K1099" s="55"/>
      <c r="L1099" s="55"/>
      <c r="M1099" s="55"/>
      <c r="N1099" s="55"/>
      <c r="O1099" s="55"/>
      <c r="P1099" s="55"/>
      <c r="Q1099" s="55"/>
      <c r="R1099" s="55"/>
    </row>
    <row r="1100" s="10" customFormat="true" ht="24.95" hidden="false" customHeight="true" outlineLevel="0" collapsed="false">
      <c r="A1100" s="161"/>
      <c r="B1100" s="162"/>
    </row>
    <row r="1101" s="10" customFormat="true" ht="24.95" hidden="false" customHeight="true" outlineLevel="0" collapsed="false">
      <c r="A1101" s="161"/>
      <c r="B1101" s="161"/>
    </row>
    <row r="1102" s="10" customFormat="true" ht="24.95" hidden="false" customHeight="true" outlineLevel="0" collapsed="false">
      <c r="A1102" s="161"/>
      <c r="B1102" s="162"/>
    </row>
    <row r="1103" s="10" customFormat="true" ht="24.95" hidden="false" customHeight="true" outlineLevel="0" collapsed="false">
      <c r="A1103" s="161"/>
      <c r="B1103" s="162"/>
      <c r="K1103" s="55"/>
      <c r="L1103" s="55"/>
      <c r="M1103" s="55"/>
      <c r="N1103" s="55"/>
      <c r="O1103" s="55"/>
      <c r="P1103" s="55"/>
      <c r="Q1103" s="55"/>
      <c r="R1103" s="55"/>
    </row>
    <row r="1104" s="10" customFormat="true" ht="24.95" hidden="false" customHeight="true" outlineLevel="0" collapsed="false">
      <c r="A1104" s="161"/>
      <c r="B1104" s="161"/>
      <c r="K1104" s="55"/>
      <c r="L1104" s="55"/>
      <c r="M1104" s="55"/>
      <c r="N1104" s="55"/>
      <c r="O1104" s="55"/>
      <c r="P1104" s="55"/>
      <c r="Q1104" s="55"/>
      <c r="R1104" s="55"/>
    </row>
    <row r="1105" s="10" customFormat="true" ht="24.95" hidden="false" customHeight="true" outlineLevel="0" collapsed="false">
      <c r="A1105" s="212"/>
      <c r="B1105" s="212"/>
      <c r="K1105" s="55"/>
      <c r="L1105" s="55"/>
      <c r="M1105" s="55"/>
      <c r="N1105" s="55"/>
      <c r="O1105" s="55"/>
      <c r="P1105" s="55"/>
    </row>
    <row r="1106" s="237" customFormat="true" ht="24.95" hidden="false" customHeight="true" outlineLevel="0" collapsed="false">
      <c r="A1106" s="161"/>
      <c r="B1106" s="161"/>
      <c r="C1106" s="10"/>
      <c r="D1106" s="10"/>
      <c r="E1106" s="10"/>
      <c r="F1106" s="10"/>
      <c r="G1106" s="10"/>
      <c r="H1106" s="10"/>
      <c r="I1106" s="10"/>
      <c r="J1106" s="10"/>
      <c r="K1106" s="55"/>
      <c r="L1106" s="55"/>
      <c r="M1106" s="55"/>
      <c r="N1106" s="55"/>
      <c r="O1106" s="55"/>
      <c r="P1106" s="55"/>
      <c r="Q1106" s="55"/>
      <c r="R1106" s="55"/>
    </row>
    <row r="1107" s="10" customFormat="true" ht="24.95" hidden="false" customHeight="true" outlineLevel="0" collapsed="false">
      <c r="A1107" s="161"/>
      <c r="B1107" s="162"/>
      <c r="Q1107" s="55"/>
      <c r="R1107" s="55"/>
    </row>
    <row r="1108" s="10" customFormat="true" ht="24.95" hidden="false" customHeight="true" outlineLevel="0" collapsed="false">
      <c r="A1108" s="161"/>
      <c r="B1108" s="162"/>
    </row>
    <row r="1109" s="10" customFormat="true" ht="24.95" hidden="false" customHeight="true" outlineLevel="0" collapsed="false">
      <c r="A1109" s="161"/>
      <c r="B1109" s="162"/>
      <c r="K1109" s="55"/>
      <c r="L1109" s="55"/>
      <c r="M1109" s="55"/>
      <c r="N1109" s="55"/>
      <c r="O1109" s="55"/>
      <c r="P1109" s="55"/>
      <c r="Q1109" s="55"/>
      <c r="R1109" s="55"/>
    </row>
    <row r="1110" s="10" customFormat="true" ht="24.95" hidden="false" customHeight="true" outlineLevel="0" collapsed="false">
      <c r="A1110" s="161"/>
      <c r="B1110" s="162"/>
    </row>
    <row r="1111" s="10" customFormat="true" ht="24.95" hidden="false" customHeight="true" outlineLevel="0" collapsed="false">
      <c r="A1111" s="161"/>
      <c r="B1111" s="161"/>
      <c r="Q1111" s="55"/>
      <c r="R1111" s="55"/>
    </row>
    <row r="1112" s="10" customFormat="true" ht="24.95" hidden="false" customHeight="true" outlineLevel="0" collapsed="false">
      <c r="A1112" s="161"/>
      <c r="B1112" s="161"/>
      <c r="Q1112" s="55"/>
      <c r="R1112" s="55"/>
    </row>
    <row r="1113" s="10" customFormat="true" ht="24.95" hidden="false" customHeight="true" outlineLevel="0" collapsed="false">
      <c r="A1113" s="161"/>
      <c r="B1113" s="162"/>
      <c r="K1113" s="55"/>
      <c r="L1113" s="55"/>
      <c r="M1113" s="55"/>
      <c r="N1113" s="55"/>
      <c r="O1113" s="55"/>
      <c r="P1113" s="55"/>
      <c r="Q1113" s="55"/>
      <c r="R1113" s="55"/>
    </row>
    <row r="1114" s="10" customFormat="true" ht="24.95" hidden="false" customHeight="true" outlineLevel="0" collapsed="false">
      <c r="A1114" s="161"/>
      <c r="B1114" s="161"/>
      <c r="K1114" s="55"/>
      <c r="L1114" s="55"/>
      <c r="M1114" s="55"/>
      <c r="N1114" s="55"/>
      <c r="O1114" s="55"/>
      <c r="P1114" s="55"/>
      <c r="Q1114" s="55"/>
      <c r="R1114" s="55"/>
    </row>
    <row r="1115" s="10" customFormat="true" ht="24.95" hidden="false" customHeight="true" outlineLevel="0" collapsed="false">
      <c r="A1115" s="161"/>
      <c r="B1115" s="161"/>
      <c r="Q1115" s="55"/>
      <c r="R1115" s="55"/>
    </row>
    <row r="1116" s="10" customFormat="true" ht="24.95" hidden="false" customHeight="true" outlineLevel="0" collapsed="false">
      <c r="A1116" s="161"/>
      <c r="B1116" s="161"/>
      <c r="K1116" s="55"/>
      <c r="L1116" s="55"/>
      <c r="M1116" s="55"/>
      <c r="N1116" s="55"/>
      <c r="O1116" s="55"/>
      <c r="P1116" s="55"/>
      <c r="Q1116" s="55"/>
      <c r="R1116" s="55"/>
    </row>
    <row r="1117" s="10" customFormat="true" ht="24.95" hidden="false" customHeight="true" outlineLevel="0" collapsed="false">
      <c r="A1117" s="161"/>
      <c r="B1117" s="162"/>
      <c r="K1117" s="55"/>
      <c r="L1117" s="55"/>
      <c r="M1117" s="55"/>
      <c r="N1117" s="55"/>
      <c r="O1117" s="55"/>
      <c r="P1117" s="55"/>
    </row>
    <row r="1118" s="10" customFormat="true" ht="24.95" hidden="false" customHeight="true" outlineLevel="0" collapsed="false">
      <c r="A1118" s="161"/>
      <c r="B1118" s="162"/>
      <c r="Q1118" s="58"/>
      <c r="R1118" s="58"/>
    </row>
    <row r="1119" s="10" customFormat="true" ht="24.95" hidden="false" customHeight="true" outlineLevel="0" collapsed="false">
      <c r="A1119" s="161"/>
      <c r="B1119" s="161"/>
      <c r="K1119" s="55"/>
      <c r="L1119" s="55"/>
      <c r="M1119" s="55"/>
      <c r="N1119" s="55"/>
      <c r="O1119" s="55"/>
      <c r="P1119" s="55"/>
    </row>
    <row r="1120" s="10" customFormat="true" ht="24.95" hidden="false" customHeight="true" outlineLevel="0" collapsed="false">
      <c r="A1120" s="161"/>
      <c r="B1120" s="162"/>
      <c r="Q1120" s="55"/>
      <c r="R1120" s="55"/>
    </row>
    <row r="1121" s="10" customFormat="true" ht="24.95" hidden="false" customHeight="true" outlineLevel="0" collapsed="false">
      <c r="A1121" s="161"/>
      <c r="B1121" s="162"/>
      <c r="K1121" s="55"/>
      <c r="L1121" s="55"/>
      <c r="M1121" s="55"/>
      <c r="N1121" s="55"/>
      <c r="O1121" s="55"/>
      <c r="P1121" s="55"/>
      <c r="Q1121" s="55"/>
      <c r="R1121" s="55"/>
    </row>
    <row r="1122" s="10" customFormat="true" ht="24.95" hidden="false" customHeight="true" outlineLevel="0" collapsed="false">
      <c r="A1122" s="161"/>
      <c r="B1122" s="161"/>
      <c r="K1122" s="55"/>
      <c r="L1122" s="55"/>
      <c r="M1122" s="55"/>
      <c r="N1122" s="55"/>
      <c r="O1122" s="55"/>
      <c r="P1122" s="55"/>
    </row>
    <row r="1123" s="10" customFormat="true" ht="24.95" hidden="false" customHeight="true" outlineLevel="0" collapsed="false">
      <c r="A1123" s="161"/>
      <c r="B1123" s="162"/>
      <c r="K1123" s="55"/>
      <c r="L1123" s="55"/>
      <c r="M1123" s="55"/>
      <c r="N1123" s="55"/>
      <c r="O1123" s="55"/>
      <c r="P1123" s="55"/>
    </row>
    <row r="1124" s="10" customFormat="true" ht="24.95" hidden="false" customHeight="true" outlineLevel="0" collapsed="false">
      <c r="A1124" s="161"/>
      <c r="B1124" s="161"/>
      <c r="K1124" s="55"/>
      <c r="L1124" s="55"/>
      <c r="M1124" s="55"/>
      <c r="N1124" s="55"/>
      <c r="O1124" s="55"/>
      <c r="P1124" s="55"/>
    </row>
    <row r="1125" s="10" customFormat="true" ht="24.95" hidden="false" customHeight="true" outlineLevel="0" collapsed="false">
      <c r="A1125" s="161"/>
      <c r="B1125" s="162"/>
      <c r="K1125" s="55"/>
      <c r="L1125" s="55"/>
      <c r="M1125" s="55"/>
      <c r="N1125" s="55"/>
      <c r="O1125" s="55"/>
      <c r="P1125" s="55"/>
    </row>
    <row r="1126" s="10" customFormat="true" ht="24.95" hidden="false" customHeight="true" outlineLevel="0" collapsed="false">
      <c r="A1126" s="161"/>
      <c r="B1126" s="162"/>
      <c r="K1126" s="55"/>
      <c r="L1126" s="55"/>
      <c r="M1126" s="55"/>
      <c r="N1126" s="55"/>
      <c r="O1126" s="55"/>
      <c r="P1126" s="55"/>
    </row>
    <row r="1127" s="10" customFormat="true" ht="24.95" hidden="false" customHeight="true" outlineLevel="0" collapsed="false">
      <c r="A1127" s="161"/>
      <c r="B1127" s="162"/>
    </row>
    <row r="1128" s="10" customFormat="true" ht="24.95" hidden="false" customHeight="true" outlineLevel="0" collapsed="false">
      <c r="A1128" s="161"/>
      <c r="B1128" s="162"/>
      <c r="K1128" s="58"/>
      <c r="L1128" s="58"/>
      <c r="M1128" s="58"/>
      <c r="N1128" s="58"/>
      <c r="O1128" s="58"/>
      <c r="P1128" s="58"/>
    </row>
    <row r="1129" s="10" customFormat="true" ht="24.95" hidden="false" customHeight="true" outlineLevel="0" collapsed="false">
      <c r="A1129" s="161"/>
      <c r="B1129" s="162"/>
      <c r="Q1129" s="55"/>
      <c r="R1129" s="55"/>
    </row>
    <row r="1130" s="10" customFormat="true" ht="24.95" hidden="false" customHeight="true" outlineLevel="0" collapsed="false">
      <c r="A1130" s="161"/>
      <c r="B1130" s="162"/>
      <c r="K1130" s="55"/>
      <c r="L1130" s="55"/>
      <c r="M1130" s="55"/>
      <c r="N1130" s="55"/>
      <c r="O1130" s="55"/>
      <c r="P1130" s="55"/>
    </row>
    <row r="1131" s="10" customFormat="true" ht="24.95" hidden="false" customHeight="true" outlineLevel="0" collapsed="false">
      <c r="A1131" s="161"/>
      <c r="B1131" s="161"/>
      <c r="K1131" s="55"/>
      <c r="L1131" s="55"/>
      <c r="M1131" s="55"/>
      <c r="N1131" s="55"/>
      <c r="O1131" s="55"/>
      <c r="P1131" s="55"/>
    </row>
    <row r="1132" s="10" customFormat="true" ht="24.95" hidden="false" customHeight="true" outlineLevel="0" collapsed="false">
      <c r="A1132" s="161"/>
      <c r="B1132" s="162"/>
    </row>
    <row r="1133" s="10" customFormat="true" ht="24.95" hidden="false" customHeight="true" outlineLevel="0" collapsed="false">
      <c r="A1133" s="161"/>
      <c r="B1133" s="161"/>
    </row>
    <row r="1134" s="10" customFormat="true" ht="24.95" hidden="false" customHeight="true" outlineLevel="0" collapsed="false">
      <c r="A1134" s="161"/>
      <c r="B1134" s="162"/>
    </row>
    <row r="1135" s="10" customFormat="true" ht="24.95" hidden="false" customHeight="true" outlineLevel="0" collapsed="false">
      <c r="A1135" s="161"/>
      <c r="B1135" s="162"/>
      <c r="Q1135" s="160"/>
      <c r="R1135" s="160"/>
    </row>
    <row r="1136" s="10" customFormat="true" ht="24.95" hidden="false" customHeight="true" outlineLevel="0" collapsed="false">
      <c r="A1136" s="161"/>
      <c r="B1136" s="161"/>
    </row>
    <row r="1137" s="10" customFormat="true" ht="24.95" hidden="false" customHeight="true" outlineLevel="0" collapsed="false">
      <c r="A1137" s="161"/>
      <c r="B1137" s="161"/>
    </row>
    <row r="1138" s="10" customFormat="true" ht="24.95" hidden="false" customHeight="true" outlineLevel="0" collapsed="false">
      <c r="A1138" s="161"/>
      <c r="B1138" s="161"/>
    </row>
    <row r="1139" s="10" customFormat="true" ht="24.95" hidden="false" customHeight="true" outlineLevel="0" collapsed="false">
      <c r="A1139" s="170"/>
      <c r="B1139" s="170"/>
      <c r="K1139" s="55"/>
      <c r="L1139" s="55"/>
      <c r="M1139" s="55"/>
      <c r="N1139" s="55"/>
      <c r="O1139" s="55"/>
      <c r="P1139" s="55"/>
      <c r="Q1139" s="111"/>
      <c r="R1139" s="111"/>
    </row>
    <row r="1140" s="10" customFormat="true" ht="24.95" hidden="false" customHeight="true" outlineLevel="0" collapsed="false">
      <c r="A1140" s="161"/>
      <c r="B1140" s="161"/>
    </row>
    <row r="1141" s="10" customFormat="true" ht="24.95" hidden="false" customHeight="true" outlineLevel="0" collapsed="false">
      <c r="A1141" s="161"/>
      <c r="B1141" s="161"/>
    </row>
    <row r="1142" s="10" customFormat="true" ht="24.95" hidden="false" customHeight="true" outlineLevel="0" collapsed="false">
      <c r="A1142" s="161"/>
      <c r="B1142" s="161"/>
    </row>
    <row r="1143" s="10" customFormat="true" ht="24.95" hidden="false" customHeight="true" outlineLevel="0" collapsed="false">
      <c r="A1143" s="162"/>
      <c r="B1143" s="162"/>
    </row>
    <row r="1144" s="10" customFormat="true" ht="24.95" hidden="false" customHeight="true" outlineLevel="0" collapsed="false">
      <c r="A1144" s="161"/>
      <c r="B1144" s="161"/>
    </row>
    <row r="1145" s="10" customFormat="true" ht="24.95" hidden="false" customHeight="true" outlineLevel="0" collapsed="false">
      <c r="A1145" s="161"/>
      <c r="B1145" s="161"/>
      <c r="K1145" s="160"/>
      <c r="L1145" s="160"/>
      <c r="M1145" s="160"/>
      <c r="N1145" s="160"/>
      <c r="O1145" s="160"/>
      <c r="P1145" s="160"/>
      <c r="Q1145" s="160"/>
      <c r="R1145" s="160"/>
    </row>
    <row r="1146" s="10" customFormat="true" ht="24.95" hidden="false" customHeight="true" outlineLevel="0" collapsed="false">
      <c r="A1146" s="161"/>
      <c r="B1146" s="161"/>
    </row>
    <row r="1147" s="10" customFormat="true" ht="24.95" hidden="false" customHeight="true" outlineLevel="0" collapsed="false">
      <c r="A1147" s="161"/>
      <c r="B1147" s="161"/>
    </row>
    <row r="1148" s="10" customFormat="true" ht="24.95" hidden="false" customHeight="true" outlineLevel="0" collapsed="false">
      <c r="A1148" s="161"/>
      <c r="B1148" s="161"/>
      <c r="Q1148" s="111"/>
      <c r="R1148" s="111"/>
    </row>
    <row r="1149" s="10" customFormat="true" ht="24.95" hidden="false" customHeight="true" outlineLevel="0" collapsed="false">
      <c r="A1149" s="161"/>
      <c r="B1149" s="161"/>
      <c r="K1149" s="111"/>
      <c r="L1149" s="111"/>
      <c r="M1149" s="111"/>
      <c r="N1149" s="111"/>
      <c r="O1149" s="111"/>
      <c r="P1149" s="111"/>
    </row>
    <row r="1150" s="10" customFormat="true" ht="24.95" hidden="false" customHeight="true" outlineLevel="0" collapsed="false">
      <c r="A1150" s="161"/>
      <c r="B1150" s="161"/>
    </row>
    <row r="1151" s="10" customFormat="true" ht="24.95" hidden="false" customHeight="true" outlineLevel="0" collapsed="false">
      <c r="A1151" s="161"/>
      <c r="B1151" s="161"/>
    </row>
    <row r="1152" s="10" customFormat="true" ht="24.95" hidden="false" customHeight="true" outlineLevel="0" collapsed="false">
      <c r="A1152" s="161"/>
      <c r="B1152" s="161"/>
    </row>
    <row r="1153" s="10" customFormat="true" ht="24.95" hidden="false" customHeight="true" outlineLevel="0" collapsed="false">
      <c r="A1153" s="152"/>
      <c r="B1153" s="152"/>
    </row>
    <row r="1154" s="10" customFormat="true" ht="24.95" hidden="false" customHeight="true" outlineLevel="0" collapsed="false">
      <c r="A1154" s="152"/>
      <c r="B1154" s="152"/>
    </row>
    <row r="1155" s="10" customFormat="true" ht="24.95" hidden="false" customHeight="true" outlineLevel="0" collapsed="false">
      <c r="A1155" s="187"/>
      <c r="B1155" s="187"/>
      <c r="K1155" s="160"/>
      <c r="L1155" s="160"/>
      <c r="M1155" s="160"/>
      <c r="N1155" s="160"/>
      <c r="O1155" s="160"/>
      <c r="P1155" s="160"/>
    </row>
    <row r="1156" s="10" customFormat="true" ht="24.95" hidden="false" customHeight="true" outlineLevel="0" collapsed="false">
      <c r="A1156" s="170"/>
      <c r="B1156" s="170"/>
    </row>
    <row r="1157" s="10" customFormat="true" ht="24.95" hidden="false" customHeight="true" outlineLevel="0" collapsed="false">
      <c r="A1157" s="161"/>
      <c r="B1157" s="161"/>
    </row>
    <row r="1158" s="10" customFormat="true" ht="24.95" hidden="false" customHeight="true" outlineLevel="0" collapsed="false">
      <c r="A1158" s="161"/>
      <c r="B1158" s="161"/>
      <c r="K1158" s="111"/>
      <c r="L1158" s="111"/>
      <c r="M1158" s="111"/>
      <c r="N1158" s="111"/>
      <c r="O1158" s="111"/>
      <c r="P1158" s="111"/>
    </row>
    <row r="1159" s="10" customFormat="true" ht="24.95" hidden="false" customHeight="true" outlineLevel="0" collapsed="false">
      <c r="A1159" s="161"/>
      <c r="B1159" s="161"/>
      <c r="Q1159" s="237"/>
      <c r="R1159" s="237"/>
    </row>
    <row r="1160" s="10" customFormat="true" ht="24.95" hidden="false" customHeight="true" outlineLevel="0" collapsed="false">
      <c r="A1160" s="161"/>
      <c r="B1160" s="161"/>
      <c r="K1160" s="8" t="e">
        <f aca="false">#REF!</f>
        <v>#REF!</v>
      </c>
    </row>
    <row r="1161" s="10" customFormat="true" ht="24.95" hidden="false" customHeight="true" outlineLevel="0" collapsed="false">
      <c r="A1161" s="161"/>
      <c r="B1161" s="161"/>
    </row>
    <row r="1162" s="10" customFormat="true" ht="24.95" hidden="false" customHeight="true" outlineLevel="0" collapsed="false">
      <c r="A1162" s="185"/>
      <c r="B1162" s="185"/>
    </row>
    <row r="1163" s="10" customFormat="true" ht="24.95" hidden="false" customHeight="true" outlineLevel="0" collapsed="false">
      <c r="A1163" s="161"/>
      <c r="B1163" s="161"/>
    </row>
    <row r="1164" s="10" customFormat="true" ht="24.95" hidden="false" customHeight="true" outlineLevel="0" collapsed="false">
      <c r="A1164" s="161"/>
      <c r="B1164" s="161"/>
    </row>
    <row r="1165" s="10" customFormat="true" ht="24.95" hidden="false" customHeight="true" outlineLevel="0" collapsed="false">
      <c r="A1165" s="161"/>
      <c r="B1165" s="161"/>
    </row>
    <row r="1166" s="10" customFormat="true" ht="24.95" hidden="false" customHeight="true" outlineLevel="0" collapsed="false">
      <c r="A1166" s="161"/>
      <c r="B1166" s="161"/>
    </row>
    <row r="1167" s="10" customFormat="true" ht="24.95" hidden="false" customHeight="true" outlineLevel="0" collapsed="false">
      <c r="A1167" s="161"/>
      <c r="B1167" s="161"/>
    </row>
    <row r="1168" s="10" customFormat="true" ht="24.95" hidden="false" customHeight="true" outlineLevel="0" collapsed="false">
      <c r="A1168" s="161"/>
      <c r="B1168" s="161"/>
    </row>
    <row r="1169" s="10" customFormat="true" ht="24.95" hidden="false" customHeight="true" outlineLevel="0" collapsed="false">
      <c r="A1169" s="161"/>
      <c r="B1169" s="161"/>
      <c r="I1169" s="111"/>
      <c r="J1169" s="111"/>
      <c r="K1169" s="237"/>
      <c r="L1169" s="237"/>
      <c r="M1169" s="237"/>
      <c r="N1169" s="237"/>
      <c r="O1169" s="237"/>
      <c r="P1169" s="237"/>
    </row>
    <row r="1170" s="10" customFormat="true" ht="24.95" hidden="false" customHeight="true" outlineLevel="0" collapsed="false">
      <c r="A1170" s="161"/>
      <c r="B1170" s="161"/>
    </row>
    <row r="1171" s="10" customFormat="true" ht="24.95" hidden="false" customHeight="true" outlineLevel="0" collapsed="false">
      <c r="A1171" s="161"/>
      <c r="B1171" s="161"/>
    </row>
    <row r="1172" s="10" customFormat="true" ht="24.95" hidden="false" customHeight="true" outlineLevel="0" collapsed="false">
      <c r="A1172" s="161"/>
      <c r="B1172" s="161"/>
    </row>
    <row r="1173" s="10" customFormat="true" ht="24.95" hidden="false" customHeight="true" outlineLevel="0" collapsed="false">
      <c r="A1173" s="185"/>
      <c r="B1173" s="185"/>
      <c r="C1173" s="111"/>
      <c r="D1173" s="111"/>
      <c r="E1173" s="111"/>
      <c r="F1173" s="111"/>
      <c r="G1173" s="111"/>
      <c r="H1173" s="111"/>
    </row>
    <row r="1174" s="10" customFormat="true" ht="24.95" hidden="false" customHeight="true" outlineLevel="0" collapsed="false">
      <c r="A1174" s="161"/>
      <c r="B1174" s="161"/>
    </row>
    <row r="1175" s="10" customFormat="true" ht="30" hidden="false" customHeight="true" outlineLevel="0" collapsed="false">
      <c r="A1175" s="161"/>
      <c r="B1175" s="161"/>
    </row>
    <row r="1176" s="10" customFormat="true" ht="24.95" hidden="false" customHeight="true" outlineLevel="0" collapsed="false">
      <c r="A1176" s="161"/>
      <c r="B1176" s="161"/>
    </row>
    <row r="1177" s="10" customFormat="true" ht="24.95" hidden="false" customHeight="true" outlineLevel="0" collapsed="false">
      <c r="A1177" s="161"/>
      <c r="B1177" s="161"/>
    </row>
    <row r="1178" s="10" customFormat="true" ht="24.95" hidden="false" customHeight="true" outlineLevel="0" collapsed="false">
      <c r="A1178" s="161"/>
      <c r="B1178" s="161"/>
    </row>
    <row r="1179" s="10" customFormat="true" ht="24.95" hidden="false" customHeight="true" outlineLevel="0" collapsed="false">
      <c r="A1179" s="161"/>
      <c r="B1179" s="161"/>
    </row>
    <row r="1180" s="10" customFormat="true" ht="24.95" hidden="false" customHeight="true" outlineLevel="0" collapsed="false">
      <c r="A1180" s="161"/>
      <c r="B1180" s="161"/>
    </row>
    <row r="1181" s="10" customFormat="true" ht="24.95" hidden="false" customHeight="true" outlineLevel="0" collapsed="false">
      <c r="A1181" s="161"/>
      <c r="B1181" s="161"/>
    </row>
    <row r="1182" s="10" customFormat="true" ht="24.95" hidden="false" customHeight="true" outlineLevel="0" collapsed="false">
      <c r="A1182" s="161"/>
      <c r="B1182" s="161"/>
    </row>
    <row r="1183" s="10" customFormat="true" ht="24.95" hidden="false" customHeight="true" outlineLevel="0" collapsed="false">
      <c r="A1183" s="161"/>
      <c r="B1183" s="161"/>
    </row>
    <row r="1184" s="10" customFormat="true" ht="24.95" hidden="false" customHeight="true" outlineLevel="0" collapsed="false">
      <c r="A1184" s="161"/>
      <c r="B1184" s="161"/>
    </row>
    <row r="1185" s="10" customFormat="true" ht="30" hidden="false" customHeight="true" outlineLevel="0" collapsed="false">
      <c r="A1185" s="161"/>
      <c r="B1185" s="161"/>
    </row>
    <row r="1186" s="10" customFormat="true" ht="30" hidden="false" customHeight="true" outlineLevel="0" collapsed="false">
      <c r="A1186" s="161"/>
      <c r="B1186" s="161"/>
    </row>
    <row r="1187" s="10" customFormat="true" ht="30" hidden="false" customHeight="true" outlineLevel="0" collapsed="false">
      <c r="A1187" s="161"/>
      <c r="B1187" s="161"/>
    </row>
    <row r="1188" s="10" customFormat="true" ht="30" hidden="false" customHeight="true" outlineLevel="0" collapsed="false">
      <c r="A1188" s="161"/>
      <c r="B1188" s="161"/>
    </row>
    <row r="1189" s="10" customFormat="true" ht="30" hidden="false" customHeight="true" outlineLevel="0" collapsed="false">
      <c r="A1189" s="161"/>
      <c r="B1189" s="161"/>
    </row>
    <row r="1190" s="10" customFormat="true" ht="30" hidden="false" customHeight="true" outlineLevel="0" collapsed="false">
      <c r="A1190" s="161"/>
      <c r="B1190" s="161"/>
    </row>
    <row r="1191" s="10" customFormat="true" ht="30" hidden="false" customHeight="true" outlineLevel="0" collapsed="false">
      <c r="A1191" s="161"/>
      <c r="B1191" s="161"/>
    </row>
    <row r="1192" s="10" customFormat="true" ht="30" hidden="false" customHeight="true" outlineLevel="0" collapsed="false">
      <c r="A1192" s="161"/>
      <c r="B1192" s="161"/>
    </row>
    <row r="1193" s="10" customFormat="true" ht="30" hidden="false" customHeight="true" outlineLevel="0" collapsed="false">
      <c r="A1193" s="161"/>
      <c r="B1193" s="161"/>
    </row>
    <row r="1194" s="10" customFormat="true" ht="30" hidden="false" customHeight="true" outlineLevel="0" collapsed="false">
      <c r="A1194" s="161"/>
      <c r="B1194" s="161"/>
    </row>
    <row r="1195" s="10" customFormat="true" ht="30" hidden="false" customHeight="true" outlineLevel="0" collapsed="false">
      <c r="A1195" s="161"/>
      <c r="B1195" s="161"/>
    </row>
    <row r="1196" s="10" customFormat="true" ht="30" hidden="false" customHeight="true" outlineLevel="0" collapsed="false">
      <c r="A1196" s="161"/>
      <c r="B1196" s="161"/>
    </row>
    <row r="1197" s="10" customFormat="true" ht="46.5" hidden="false" customHeight="true" outlineLevel="0" collapsed="false">
      <c r="A1197" s="161"/>
      <c r="B1197" s="161"/>
    </row>
    <row r="1198" s="10" customFormat="true" ht="30" hidden="false" customHeight="true" outlineLevel="0" collapsed="false">
      <c r="A1198" s="161"/>
      <c r="B1198" s="161"/>
    </row>
    <row r="1199" s="10" customFormat="true" ht="30" hidden="false" customHeight="true" outlineLevel="0" collapsed="false">
      <c r="A1199" s="161"/>
      <c r="B1199" s="161"/>
    </row>
    <row r="1200" s="10" customFormat="true" ht="30" hidden="false" customHeight="true" outlineLevel="0" collapsed="false">
      <c r="A1200" s="161"/>
      <c r="B1200" s="161"/>
    </row>
    <row r="1201" s="10" customFormat="true" ht="30" hidden="false" customHeight="true" outlineLevel="0" collapsed="false">
      <c r="A1201" s="161"/>
      <c r="B1201" s="161"/>
    </row>
    <row r="1202" s="10" customFormat="true" ht="30" hidden="false" customHeight="true" outlineLevel="0" collapsed="false">
      <c r="A1202" s="161"/>
      <c r="B1202" s="161"/>
    </row>
    <row r="1203" s="10" customFormat="true" ht="30" hidden="false" customHeight="true" outlineLevel="0" collapsed="false">
      <c r="A1203" s="161"/>
      <c r="B1203" s="161"/>
    </row>
    <row r="1204" s="10" customFormat="true" ht="30" hidden="false" customHeight="true" outlineLevel="0" collapsed="false">
      <c r="A1204" s="161"/>
      <c r="B1204" s="161"/>
    </row>
    <row r="1205" s="10" customFormat="true" ht="30" hidden="false" customHeight="true" outlineLevel="0" collapsed="false">
      <c r="A1205" s="161"/>
      <c r="B1205" s="161"/>
    </row>
    <row r="1206" s="10" customFormat="true" ht="30" hidden="false" customHeight="true" outlineLevel="0" collapsed="false">
      <c r="A1206" s="161"/>
      <c r="B1206" s="161"/>
    </row>
    <row r="1207" s="10" customFormat="true" ht="30" hidden="false" customHeight="true" outlineLevel="0" collapsed="false">
      <c r="A1207" s="161"/>
      <c r="B1207" s="161"/>
    </row>
    <row r="1208" s="10" customFormat="true" ht="30" hidden="false" customHeight="true" outlineLevel="0" collapsed="false">
      <c r="A1208" s="161"/>
      <c r="B1208" s="161"/>
    </row>
    <row r="1209" s="10" customFormat="true" ht="45.75" hidden="false" customHeight="true" outlineLevel="0" collapsed="false">
      <c r="A1209" s="161"/>
      <c r="B1209" s="161"/>
    </row>
    <row r="1210" s="10" customFormat="true" ht="30" hidden="false" customHeight="true" outlineLevel="0" collapsed="false">
      <c r="A1210" s="161"/>
      <c r="B1210" s="161"/>
    </row>
    <row r="1211" s="10" customFormat="true" ht="30" hidden="false" customHeight="true" outlineLevel="0" collapsed="false">
      <c r="A1211" s="161"/>
      <c r="B1211" s="161"/>
    </row>
    <row r="1212" s="10" customFormat="true" ht="30" hidden="false" customHeight="true" outlineLevel="0" collapsed="false">
      <c r="A1212" s="161"/>
      <c r="B1212" s="161"/>
    </row>
    <row r="1213" s="10" customFormat="true" ht="30" hidden="false" customHeight="true" outlineLevel="0" collapsed="false">
      <c r="A1213" s="161"/>
      <c r="B1213" s="161"/>
    </row>
    <row r="1214" s="111" customFormat="true" ht="30" hidden="false" customHeight="true" outlineLevel="0" collapsed="false">
      <c r="A1214" s="161"/>
      <c r="B1214" s="161"/>
      <c r="C1214" s="10"/>
      <c r="D1214" s="10"/>
      <c r="E1214" s="10"/>
      <c r="F1214" s="10"/>
      <c r="G1214" s="10"/>
      <c r="H1214" s="10"/>
      <c r="I1214" s="10"/>
      <c r="J1214" s="10"/>
      <c r="K1214" s="10"/>
      <c r="L1214" s="10"/>
      <c r="M1214" s="10"/>
      <c r="N1214" s="10"/>
      <c r="O1214" s="10"/>
      <c r="P1214" s="10"/>
      <c r="Q1214" s="10"/>
      <c r="R1214" s="10"/>
    </row>
    <row r="1215" s="10" customFormat="true" ht="30" hidden="false" customHeight="true" outlineLevel="0" collapsed="false">
      <c r="A1215" s="161"/>
      <c r="B1215" s="161"/>
    </row>
    <row r="1216" s="10" customFormat="true" ht="30" hidden="false" customHeight="true" outlineLevel="0" collapsed="false">
      <c r="A1216" s="161"/>
      <c r="B1216" s="161"/>
    </row>
    <row r="1217" s="10" customFormat="true" ht="30" hidden="false" customHeight="true" outlineLevel="0" collapsed="false">
      <c r="A1217" s="161"/>
      <c r="B1217" s="161"/>
    </row>
    <row r="1218" s="10" customFormat="true" ht="30" hidden="false" customHeight="true" outlineLevel="0" collapsed="false">
      <c r="A1218" s="161"/>
      <c r="B1218" s="161"/>
    </row>
    <row r="1219" s="10" customFormat="true" ht="30" hidden="false" customHeight="true" outlineLevel="0" collapsed="false">
      <c r="A1219" s="161"/>
      <c r="B1219" s="161"/>
    </row>
    <row r="1220" s="10" customFormat="true" ht="30" hidden="false" customHeight="true" outlineLevel="0" collapsed="false">
      <c r="A1220" s="161"/>
      <c r="B1220" s="161"/>
    </row>
    <row r="1221" s="10" customFormat="true" ht="30" hidden="false" customHeight="true" outlineLevel="0" collapsed="false">
      <c r="A1221" s="161"/>
      <c r="B1221" s="161"/>
    </row>
    <row r="1222" s="10" customFormat="true" ht="30" hidden="false" customHeight="true" outlineLevel="0" collapsed="false">
      <c r="A1222" s="161"/>
      <c r="B1222" s="161"/>
    </row>
    <row r="1223" s="10" customFormat="true" ht="30" hidden="false" customHeight="true" outlineLevel="0" collapsed="false">
      <c r="A1223" s="161"/>
      <c r="B1223" s="161"/>
    </row>
    <row r="1224" s="10" customFormat="true" ht="30" hidden="false" customHeight="true" outlineLevel="0" collapsed="false">
      <c r="A1224" s="161"/>
      <c r="B1224" s="161"/>
    </row>
    <row r="1225" s="10" customFormat="true" ht="30" hidden="false" customHeight="true" outlineLevel="0" collapsed="false">
      <c r="A1225" s="161"/>
      <c r="B1225" s="161"/>
    </row>
    <row r="1226" s="10" customFormat="true" ht="30" hidden="false" customHeight="true" outlineLevel="0" collapsed="false">
      <c r="A1226" s="161"/>
      <c r="B1226" s="161"/>
    </row>
    <row r="1227" s="10" customFormat="true" ht="30" hidden="false" customHeight="true" outlineLevel="0" collapsed="false">
      <c r="A1227" s="161"/>
      <c r="B1227" s="161"/>
    </row>
    <row r="1228" s="10" customFormat="true" ht="30" hidden="false" customHeight="true" outlineLevel="0" collapsed="false">
      <c r="A1228" s="161"/>
      <c r="B1228" s="161"/>
    </row>
    <row r="1229" s="10" customFormat="true" ht="30" hidden="false" customHeight="true" outlineLevel="0" collapsed="false">
      <c r="A1229" s="161"/>
      <c r="B1229" s="161"/>
    </row>
    <row r="1230" s="10" customFormat="true" ht="30" hidden="false" customHeight="true" outlineLevel="0" collapsed="false">
      <c r="A1230" s="161"/>
      <c r="B1230" s="161"/>
    </row>
    <row r="1231" s="10" customFormat="true" ht="30" hidden="false" customHeight="true" outlineLevel="0" collapsed="false">
      <c r="A1231" s="161"/>
      <c r="B1231" s="161"/>
    </row>
    <row r="1232" s="10" customFormat="true" ht="47.25" hidden="false" customHeight="true" outlineLevel="0" collapsed="false">
      <c r="A1232" s="161"/>
      <c r="B1232" s="161"/>
    </row>
    <row r="1233" s="10" customFormat="true" ht="30" hidden="false" customHeight="true" outlineLevel="0" collapsed="false">
      <c r="A1233" s="161"/>
      <c r="B1233" s="161"/>
    </row>
    <row r="1234" s="10" customFormat="true" ht="30" hidden="false" customHeight="true" outlineLevel="0" collapsed="false">
      <c r="A1234" s="161"/>
      <c r="B1234" s="161"/>
    </row>
    <row r="1235" s="10" customFormat="true" ht="30" hidden="false" customHeight="true" outlineLevel="0" collapsed="false">
      <c r="A1235" s="161"/>
      <c r="B1235" s="161"/>
    </row>
    <row r="1236" s="10" customFormat="true" ht="30" hidden="false" customHeight="true" outlineLevel="0" collapsed="false">
      <c r="A1236" s="161"/>
      <c r="B1236" s="161"/>
      <c r="K1236" s="8" t="e">
        <f aca="false">#REF!</f>
        <v>#REF!</v>
      </c>
    </row>
    <row r="1237" s="10" customFormat="true" ht="30" hidden="false" customHeight="true" outlineLevel="0" collapsed="false">
      <c r="A1237" s="161"/>
      <c r="B1237" s="161"/>
    </row>
    <row r="1238" s="10" customFormat="true" ht="30" hidden="false" customHeight="true" outlineLevel="0" collapsed="false">
      <c r="A1238" s="161"/>
      <c r="B1238" s="161"/>
      <c r="K1238" s="8" t="e">
        <f aca="false">#REF!+K198+K278+K351+K433+K503+K597+K675+K761+K842+K931+K1000+K1075+K1160+K1236</f>
        <v>#REF!</v>
      </c>
    </row>
    <row r="1239" s="10" customFormat="true" ht="30" hidden="false" customHeight="true" outlineLevel="0" collapsed="false">
      <c r="A1239" s="161"/>
      <c r="B1239" s="161"/>
      <c r="K1239" s="8" t="e">
        <f aca="false">K1238/15</f>
        <v>#REF!</v>
      </c>
    </row>
    <row r="1240" s="10" customFormat="true" ht="30" hidden="false" customHeight="true" outlineLevel="0" collapsed="false">
      <c r="A1240" s="161"/>
      <c r="B1240" s="161"/>
    </row>
    <row r="1241" s="10" customFormat="true" ht="30" hidden="false" customHeight="true" outlineLevel="0" collapsed="false">
      <c r="A1241" s="161"/>
      <c r="B1241" s="161"/>
    </row>
    <row r="1242" s="10" customFormat="true" ht="30" hidden="false" customHeight="true" outlineLevel="0" collapsed="false">
      <c r="A1242" s="161"/>
      <c r="B1242" s="161"/>
    </row>
    <row r="1243" s="10" customFormat="true" ht="30" hidden="false" customHeight="true" outlineLevel="0" collapsed="false">
      <c r="A1243" s="240"/>
      <c r="B1243" s="240"/>
    </row>
    <row r="1244" s="10" customFormat="true" ht="30" hidden="false" customHeight="true" outlineLevel="0" collapsed="false">
      <c r="A1244" s="240"/>
      <c r="B1244" s="240"/>
    </row>
    <row r="1245" s="10" customFormat="true" ht="30" hidden="false" customHeight="true" outlineLevel="0" collapsed="false">
      <c r="A1245" s="240"/>
      <c r="B1245" s="240"/>
    </row>
    <row r="1246" s="10" customFormat="true" ht="30" hidden="false" customHeight="true" outlineLevel="0" collapsed="false">
      <c r="A1246" s="152"/>
      <c r="B1246" s="152"/>
    </row>
    <row r="1247" s="160" customFormat="true" ht="30" hidden="false" customHeight="true" outlineLevel="0" collapsed="false">
      <c r="A1247" s="187"/>
      <c r="B1247" s="187"/>
      <c r="C1247" s="10"/>
      <c r="D1247" s="10"/>
      <c r="E1247" s="10"/>
      <c r="F1247" s="10"/>
      <c r="G1247" s="10"/>
      <c r="H1247" s="10"/>
      <c r="I1247" s="10"/>
      <c r="J1247" s="10"/>
      <c r="K1247" s="10"/>
      <c r="L1247" s="10"/>
      <c r="M1247" s="10"/>
      <c r="N1247" s="10"/>
      <c r="O1247" s="10"/>
      <c r="P1247" s="10"/>
      <c r="Q1247" s="10"/>
      <c r="R1247" s="10"/>
    </row>
    <row r="1248" s="10" customFormat="true" ht="30" hidden="false" customHeight="true" outlineLevel="0" collapsed="false">
      <c r="A1248" s="170"/>
      <c r="B1248" s="170"/>
    </row>
    <row r="1249" s="10" customFormat="true" ht="30" hidden="false" customHeight="true" outlineLevel="0" collapsed="false">
      <c r="A1249" s="161"/>
      <c r="B1249" s="161"/>
    </row>
    <row r="1250" s="10" customFormat="true" ht="30" hidden="false" customHeight="true" outlineLevel="0" collapsed="false">
      <c r="A1250" s="161"/>
      <c r="B1250" s="161"/>
      <c r="C1250" s="10" t="n">
        <v>100</v>
      </c>
      <c r="D1250" s="10" t="n">
        <v>6.1</v>
      </c>
      <c r="E1250" s="10" t="n">
        <v>10.5</v>
      </c>
      <c r="F1250" s="10" t="n">
        <v>9.8</v>
      </c>
      <c r="G1250" s="10" t="n">
        <v>158</v>
      </c>
    </row>
    <row r="1251" s="10" customFormat="true" ht="30" hidden="false" customHeight="true" outlineLevel="0" collapsed="false">
      <c r="A1251" s="161"/>
      <c r="B1251" s="161"/>
    </row>
    <row r="1252" s="10" customFormat="true" ht="30" hidden="false" customHeight="true" outlineLevel="0" collapsed="false">
      <c r="A1252" s="161"/>
      <c r="B1252" s="161"/>
    </row>
    <row r="1253" s="10" customFormat="true" ht="30" hidden="false" customHeight="true" outlineLevel="0" collapsed="false">
      <c r="A1253" s="161"/>
      <c r="B1253" s="161"/>
    </row>
    <row r="1254" s="10" customFormat="true" ht="30" hidden="false" customHeight="true" outlineLevel="0" collapsed="false">
      <c r="A1254" s="161"/>
      <c r="B1254" s="161"/>
    </row>
    <row r="1255" s="10" customFormat="true" ht="30" hidden="false" customHeight="true" outlineLevel="0" collapsed="false">
      <c r="A1255" s="161"/>
      <c r="B1255" s="161"/>
    </row>
    <row r="1256" s="10" customFormat="true" ht="30" hidden="false" customHeight="true" outlineLevel="0" collapsed="false">
      <c r="A1256" s="161"/>
      <c r="B1256" s="161"/>
    </row>
    <row r="1257" s="10" customFormat="true" ht="30" hidden="false" customHeight="true" outlineLevel="0" collapsed="false">
      <c r="A1257" s="161"/>
      <c r="B1257" s="161"/>
    </row>
    <row r="1258" s="111" customFormat="true" ht="30" hidden="false" customHeight="true" outlineLevel="0" collapsed="false">
      <c r="A1258" s="161"/>
      <c r="B1258" s="161"/>
      <c r="C1258" s="10"/>
      <c r="D1258" s="10"/>
      <c r="E1258" s="10"/>
      <c r="F1258" s="10"/>
      <c r="G1258" s="10"/>
      <c r="H1258" s="10"/>
      <c r="I1258" s="10"/>
      <c r="J1258" s="10"/>
      <c r="K1258" s="10"/>
      <c r="L1258" s="10"/>
      <c r="M1258" s="10"/>
      <c r="N1258" s="10"/>
      <c r="O1258" s="10"/>
      <c r="P1258" s="10"/>
      <c r="Q1258" s="10"/>
      <c r="R1258" s="10"/>
    </row>
    <row r="1259" s="10" customFormat="true" ht="30" hidden="false" customHeight="true" outlineLevel="0" collapsed="false">
      <c r="A1259" s="161"/>
      <c r="B1259" s="161"/>
    </row>
    <row r="1260" s="10" customFormat="true" ht="30" hidden="false" customHeight="true" outlineLevel="0" collapsed="false">
      <c r="A1260" s="161"/>
      <c r="B1260" s="161"/>
    </row>
    <row r="1261" s="10" customFormat="true" ht="30" hidden="false" customHeight="true" outlineLevel="0" collapsed="false">
      <c r="A1261" s="161"/>
      <c r="B1261" s="161"/>
    </row>
    <row r="1262" s="10" customFormat="true" ht="30" hidden="false" customHeight="true" outlineLevel="0" collapsed="false">
      <c r="A1262" s="161"/>
      <c r="B1262" s="161"/>
    </row>
    <row r="1263" s="10" customFormat="true" ht="30" hidden="false" customHeight="true" outlineLevel="0" collapsed="false">
      <c r="A1263" s="161"/>
      <c r="B1263" s="161"/>
    </row>
    <row r="1264" s="10" customFormat="true" ht="30" hidden="false" customHeight="true" outlineLevel="0" collapsed="false">
      <c r="A1264" s="161"/>
      <c r="B1264" s="161"/>
    </row>
    <row r="1265" s="10" customFormat="true" ht="30" hidden="false" customHeight="true" outlineLevel="0" collapsed="false">
      <c r="A1265" s="161"/>
      <c r="B1265" s="161"/>
    </row>
    <row r="1266" s="111" customFormat="true" ht="30" hidden="false" customHeight="true" outlineLevel="0" collapsed="false">
      <c r="A1266" s="161"/>
      <c r="B1266" s="161"/>
      <c r="C1266" s="10"/>
      <c r="D1266" s="10"/>
      <c r="E1266" s="10"/>
      <c r="F1266" s="10"/>
      <c r="G1266" s="10"/>
      <c r="H1266" s="10"/>
      <c r="I1266" s="10"/>
      <c r="J1266" s="10"/>
      <c r="K1266" s="10"/>
      <c r="L1266" s="10"/>
      <c r="M1266" s="10"/>
      <c r="N1266" s="10"/>
      <c r="O1266" s="10"/>
      <c r="P1266" s="10"/>
      <c r="Q1266" s="10"/>
      <c r="R1266" s="10"/>
    </row>
    <row r="1267" s="10" customFormat="true" ht="30" hidden="false" customHeight="true" outlineLevel="0" collapsed="false">
      <c r="A1267" s="161"/>
      <c r="B1267" s="161"/>
      <c r="Q1267" s="111"/>
      <c r="R1267" s="111"/>
    </row>
    <row r="1268" s="10" customFormat="true" ht="30" hidden="false" customHeight="true" outlineLevel="0" collapsed="false">
      <c r="A1268" s="161"/>
      <c r="B1268" s="161"/>
    </row>
    <row r="1269" s="10" customFormat="true" ht="30" hidden="false" customHeight="true" outlineLevel="0" collapsed="false">
      <c r="A1269" s="161"/>
      <c r="B1269" s="161"/>
    </row>
    <row r="1270" s="10" customFormat="true" ht="30" hidden="false" customHeight="true" outlineLevel="0" collapsed="false">
      <c r="A1270" s="161"/>
      <c r="B1270" s="161"/>
    </row>
    <row r="1271" s="10" customFormat="true" ht="30" hidden="false" customHeight="true" outlineLevel="0" collapsed="false">
      <c r="A1271" s="161"/>
      <c r="B1271" s="161"/>
    </row>
    <row r="1272" s="10" customFormat="true" ht="30" hidden="false" customHeight="true" outlineLevel="0" collapsed="false">
      <c r="A1272" s="161"/>
      <c r="B1272" s="161"/>
    </row>
    <row r="1273" s="10" customFormat="true" ht="30" hidden="false" customHeight="true" outlineLevel="0" collapsed="false">
      <c r="A1273" s="161"/>
      <c r="B1273" s="161"/>
    </row>
    <row r="1274" s="10" customFormat="true" ht="30" hidden="false" customHeight="true" outlineLevel="0" collapsed="false">
      <c r="A1274" s="161"/>
      <c r="B1274" s="161"/>
    </row>
    <row r="1275" s="10" customFormat="true" ht="30" hidden="false" customHeight="true" outlineLevel="0" collapsed="false">
      <c r="A1275" s="161"/>
      <c r="B1275" s="161"/>
    </row>
    <row r="1276" s="10" customFormat="true" ht="30" hidden="false" customHeight="true" outlineLevel="0" collapsed="false">
      <c r="A1276" s="161"/>
      <c r="B1276" s="161"/>
    </row>
    <row r="1277" s="10" customFormat="true" ht="30" hidden="false" customHeight="true" outlineLevel="0" collapsed="false">
      <c r="A1277" s="161"/>
      <c r="B1277" s="161"/>
      <c r="I1277" s="111"/>
      <c r="J1277" s="111"/>
      <c r="K1277" s="111"/>
      <c r="L1277" s="111"/>
      <c r="M1277" s="111"/>
      <c r="N1277" s="111"/>
      <c r="O1277" s="111"/>
      <c r="P1277" s="111"/>
    </row>
    <row r="1278" s="10" customFormat="true" ht="30" hidden="false" customHeight="true" outlineLevel="0" collapsed="false">
      <c r="A1278" s="161"/>
      <c r="B1278" s="161"/>
    </row>
    <row r="1279" s="10" customFormat="true" ht="30" hidden="false" customHeight="true" outlineLevel="0" collapsed="false">
      <c r="A1279" s="161"/>
      <c r="B1279" s="161"/>
    </row>
    <row r="1280" s="10" customFormat="true" ht="30" hidden="false" customHeight="true" outlineLevel="0" collapsed="false">
      <c r="A1280" s="161"/>
      <c r="B1280" s="161"/>
    </row>
    <row r="1281" s="10" customFormat="true" ht="30" hidden="false" customHeight="true" outlineLevel="0" collapsed="false">
      <c r="A1281" s="185"/>
      <c r="B1281" s="185"/>
      <c r="C1281" s="111"/>
      <c r="D1281" s="111"/>
      <c r="E1281" s="111"/>
      <c r="F1281" s="111"/>
      <c r="G1281" s="111"/>
      <c r="H1281" s="111"/>
    </row>
    <row r="1282" s="10" customFormat="true" ht="30" hidden="false" customHeight="true" outlineLevel="0" collapsed="false">
      <c r="A1282" s="161"/>
      <c r="B1282" s="161"/>
    </row>
    <row r="1283" s="10" customFormat="true" ht="30" hidden="false" customHeight="true" outlineLevel="0" collapsed="false">
      <c r="A1283" s="161"/>
      <c r="B1283" s="161"/>
    </row>
    <row r="1284" s="10" customFormat="true" ht="30" hidden="false" customHeight="true" outlineLevel="0" collapsed="false">
      <c r="A1284" s="161"/>
      <c r="B1284" s="161"/>
    </row>
    <row r="1285" s="10" customFormat="true" ht="30" hidden="false" customHeight="true" outlineLevel="0" collapsed="false">
      <c r="A1285" s="161"/>
      <c r="B1285" s="161"/>
    </row>
    <row r="1286" s="10" customFormat="true" ht="30" hidden="false" customHeight="true" outlineLevel="0" collapsed="false">
      <c r="A1286" s="161"/>
      <c r="B1286" s="161"/>
    </row>
    <row r="1287" s="10" customFormat="true" ht="30" hidden="false" customHeight="true" outlineLevel="0" collapsed="false">
      <c r="A1287" s="161"/>
      <c r="B1287" s="161"/>
    </row>
    <row r="1288" s="10" customFormat="true" ht="30" hidden="false" customHeight="true" outlineLevel="0" collapsed="false">
      <c r="A1288" s="161"/>
      <c r="B1288" s="161"/>
    </row>
    <row r="1289" s="10" customFormat="true" ht="30" hidden="false" customHeight="true" outlineLevel="0" collapsed="false">
      <c r="A1289" s="161"/>
      <c r="B1289" s="161"/>
    </row>
    <row r="1290" s="10" customFormat="true" ht="30" hidden="false" customHeight="true" outlineLevel="0" collapsed="false">
      <c r="A1290" s="161"/>
      <c r="B1290" s="161"/>
    </row>
    <row r="1291" s="10" customFormat="true" ht="30" hidden="false" customHeight="true" outlineLevel="0" collapsed="false">
      <c r="A1291" s="161"/>
      <c r="B1291" s="161"/>
    </row>
    <row r="1292" s="10" customFormat="true" ht="30" hidden="false" customHeight="true" outlineLevel="0" collapsed="false">
      <c r="A1292" s="161"/>
      <c r="B1292" s="161"/>
    </row>
    <row r="1293" s="10" customFormat="true" ht="30" hidden="false" customHeight="true" outlineLevel="0" collapsed="false">
      <c r="A1293" s="161"/>
      <c r="B1293" s="161"/>
    </row>
    <row r="1294" s="10" customFormat="true" ht="30" hidden="false" customHeight="true" outlineLevel="0" collapsed="false">
      <c r="A1294" s="161"/>
      <c r="B1294" s="161"/>
    </row>
    <row r="1295" s="10" customFormat="true" ht="30" hidden="false" customHeight="true" outlineLevel="0" collapsed="false">
      <c r="A1295" s="161"/>
      <c r="B1295" s="161"/>
    </row>
    <row r="1296" s="10" customFormat="true" ht="30" hidden="false" customHeight="true" outlineLevel="0" collapsed="false">
      <c r="A1296" s="161"/>
      <c r="B1296" s="161"/>
    </row>
    <row r="1297" s="10" customFormat="true" ht="30" hidden="false" customHeight="true" outlineLevel="0" collapsed="false">
      <c r="A1297" s="161"/>
      <c r="B1297" s="161"/>
    </row>
    <row r="1298" s="10" customFormat="true" ht="30" hidden="false" customHeight="true" outlineLevel="0" collapsed="false">
      <c r="A1298" s="161"/>
      <c r="B1298" s="161"/>
    </row>
    <row r="1299" s="10" customFormat="true" ht="30" hidden="false" customHeight="true" outlineLevel="0" collapsed="false">
      <c r="A1299" s="161"/>
      <c r="B1299" s="161"/>
    </row>
    <row r="1300" s="10" customFormat="true" ht="30" hidden="false" customHeight="true" outlineLevel="0" collapsed="false">
      <c r="A1300" s="161"/>
      <c r="B1300" s="161"/>
      <c r="Q1300" s="160"/>
      <c r="R1300" s="160"/>
      <c r="S1300" s="161"/>
      <c r="T1300" s="161"/>
    </row>
    <row r="1301" s="10" customFormat="true" ht="30" hidden="false" customHeight="true" outlineLevel="0" collapsed="false">
      <c r="A1301" s="161"/>
      <c r="B1301" s="161"/>
      <c r="S1301" s="161"/>
      <c r="T1301" s="161"/>
    </row>
    <row r="1302" s="10" customFormat="true" ht="30" hidden="false" customHeight="true" outlineLevel="0" collapsed="false">
      <c r="A1302" s="161"/>
      <c r="B1302" s="161"/>
      <c r="S1302" s="161"/>
      <c r="T1302" s="161"/>
    </row>
    <row r="1303" s="10" customFormat="true" ht="30" hidden="false" customHeight="true" outlineLevel="0" collapsed="false">
      <c r="A1303" s="161"/>
      <c r="B1303" s="161"/>
      <c r="S1303" s="161"/>
      <c r="T1303" s="161"/>
    </row>
    <row r="1304" s="10" customFormat="true" ht="30" hidden="false" customHeight="true" outlineLevel="0" collapsed="false">
      <c r="A1304" s="161"/>
      <c r="B1304" s="161"/>
      <c r="S1304" s="161"/>
      <c r="T1304" s="161"/>
    </row>
    <row r="1305" s="10" customFormat="true" ht="30" hidden="false" customHeight="true" outlineLevel="0" collapsed="false">
      <c r="A1305" s="161"/>
      <c r="B1305" s="161"/>
      <c r="S1305" s="161"/>
      <c r="T1305" s="161"/>
    </row>
    <row r="1306" s="10" customFormat="true" ht="30" hidden="false" customHeight="true" outlineLevel="0" collapsed="false">
      <c r="A1306" s="161"/>
      <c r="B1306" s="161"/>
      <c r="S1306" s="161"/>
      <c r="T1306" s="161"/>
    </row>
    <row r="1307" s="10" customFormat="true" ht="30" hidden="false" customHeight="true" outlineLevel="0" collapsed="false">
      <c r="A1307" s="161"/>
      <c r="B1307" s="161"/>
      <c r="S1307" s="161"/>
      <c r="T1307" s="161"/>
    </row>
    <row r="1308" s="10" customFormat="true" ht="30" hidden="false" customHeight="true" outlineLevel="0" collapsed="false">
      <c r="A1308" s="161"/>
      <c r="B1308" s="161"/>
      <c r="S1308" s="161"/>
      <c r="T1308" s="161"/>
    </row>
    <row r="1309" s="10" customFormat="true" ht="30" hidden="false" customHeight="true" outlineLevel="0" collapsed="false">
      <c r="A1309" s="161"/>
      <c r="B1309" s="161"/>
      <c r="S1309" s="161"/>
      <c r="T1309" s="161"/>
    </row>
    <row r="1310" s="10" customFormat="true" ht="30" hidden="false" customHeight="true" outlineLevel="0" collapsed="false">
      <c r="A1310" s="161"/>
      <c r="B1310" s="161"/>
      <c r="K1310" s="160"/>
      <c r="L1310" s="160"/>
      <c r="M1310" s="160"/>
      <c r="N1310" s="160"/>
      <c r="O1310" s="160"/>
      <c r="P1310" s="160"/>
      <c r="S1310" s="161"/>
      <c r="T1310" s="161"/>
    </row>
    <row r="1311" s="10" customFormat="true" ht="30" hidden="false" customHeight="true" outlineLevel="0" collapsed="false">
      <c r="A1311" s="161"/>
      <c r="B1311" s="161"/>
      <c r="Q1311" s="111"/>
      <c r="R1311" s="111"/>
      <c r="S1311" s="161"/>
      <c r="T1311" s="161"/>
    </row>
    <row r="1312" s="10" customFormat="true" ht="30" hidden="false" customHeight="true" outlineLevel="0" collapsed="false">
      <c r="A1312" s="161"/>
      <c r="B1312" s="161"/>
      <c r="S1312" s="161"/>
      <c r="T1312" s="161"/>
    </row>
    <row r="1313" s="10" customFormat="true" ht="30" hidden="false" customHeight="true" outlineLevel="0" collapsed="false">
      <c r="A1313" s="161"/>
      <c r="B1313" s="161"/>
      <c r="S1313" s="161"/>
      <c r="T1313" s="161"/>
    </row>
    <row r="1314" s="10" customFormat="true" ht="30" hidden="false" customHeight="true" outlineLevel="0" collapsed="false">
      <c r="A1314" s="212"/>
      <c r="B1314" s="212"/>
      <c r="S1314" s="161"/>
      <c r="T1314" s="161"/>
    </row>
    <row r="1315" s="10" customFormat="true" ht="30" hidden="false" customHeight="true" outlineLevel="0" collapsed="false">
      <c r="A1315" s="161"/>
      <c r="B1315" s="161"/>
      <c r="S1315" s="161"/>
      <c r="T1315" s="161"/>
    </row>
    <row r="1316" s="10" customFormat="true" ht="30" hidden="false" customHeight="true" outlineLevel="0" collapsed="false">
      <c r="A1316" s="161"/>
      <c r="B1316" s="161"/>
      <c r="S1316" s="161"/>
      <c r="T1316" s="161"/>
    </row>
    <row r="1317" s="10" customFormat="true" ht="30" hidden="false" customHeight="true" outlineLevel="0" collapsed="false">
      <c r="A1317" s="161"/>
      <c r="B1317" s="161"/>
      <c r="S1317" s="161"/>
      <c r="T1317" s="161"/>
    </row>
    <row r="1318" s="10" customFormat="true" ht="30" hidden="false" customHeight="true" outlineLevel="0" collapsed="false">
      <c r="A1318" s="161"/>
      <c r="B1318" s="161"/>
      <c r="S1318" s="161"/>
      <c r="T1318" s="161"/>
    </row>
    <row r="1319" s="10" customFormat="true" ht="30" hidden="false" customHeight="true" outlineLevel="0" collapsed="false">
      <c r="A1319" s="161"/>
      <c r="B1319" s="161"/>
      <c r="Q1319" s="111"/>
      <c r="R1319" s="111"/>
      <c r="S1319" s="161"/>
      <c r="T1319" s="161"/>
    </row>
    <row r="1320" s="10" customFormat="true" ht="30" hidden="false" customHeight="true" outlineLevel="0" collapsed="false">
      <c r="A1320" s="161"/>
      <c r="B1320" s="161"/>
      <c r="S1320" s="161"/>
      <c r="T1320" s="161"/>
    </row>
    <row r="1321" s="10" customFormat="true" ht="30" hidden="false" customHeight="true" outlineLevel="0" collapsed="false">
      <c r="A1321" s="161"/>
      <c r="B1321" s="161"/>
      <c r="I1321" s="111"/>
      <c r="J1321" s="111"/>
      <c r="K1321" s="111"/>
      <c r="L1321" s="111"/>
      <c r="M1321" s="111"/>
      <c r="N1321" s="111"/>
      <c r="O1321" s="111"/>
      <c r="P1321" s="111"/>
      <c r="S1321" s="161"/>
      <c r="T1321" s="161"/>
    </row>
    <row r="1322" s="10" customFormat="true" ht="30" hidden="false" customHeight="true" outlineLevel="0" collapsed="false">
      <c r="A1322" s="161"/>
      <c r="B1322" s="161"/>
      <c r="S1322" s="161"/>
      <c r="T1322" s="161"/>
    </row>
    <row r="1323" s="10" customFormat="true" ht="30" hidden="false" customHeight="true" outlineLevel="0" collapsed="false">
      <c r="A1323" s="161"/>
      <c r="B1323" s="161"/>
      <c r="S1323" s="161"/>
      <c r="T1323" s="161"/>
    </row>
    <row r="1324" s="10" customFormat="true" ht="30" hidden="false" customHeight="true" outlineLevel="0" collapsed="false">
      <c r="A1324" s="161"/>
      <c r="B1324" s="161"/>
      <c r="S1324" s="161"/>
      <c r="T1324" s="161"/>
    </row>
    <row r="1325" s="10" customFormat="true" ht="30" hidden="false" customHeight="true" outlineLevel="0" collapsed="false">
      <c r="A1325" s="185"/>
      <c r="B1325" s="185"/>
      <c r="C1325" s="111"/>
      <c r="D1325" s="111"/>
      <c r="E1325" s="111"/>
      <c r="F1325" s="111"/>
      <c r="G1325" s="111"/>
      <c r="H1325" s="111"/>
      <c r="S1325" s="161"/>
      <c r="T1325" s="161"/>
    </row>
    <row r="1326" s="10" customFormat="true" ht="30" hidden="false" customHeight="true" outlineLevel="0" collapsed="false">
      <c r="A1326" s="161"/>
      <c r="B1326" s="161"/>
      <c r="S1326" s="161"/>
      <c r="T1326" s="161"/>
    </row>
    <row r="1327" s="10" customFormat="true" ht="30" hidden="false" customHeight="true" outlineLevel="0" collapsed="false">
      <c r="A1327" s="161"/>
      <c r="B1327" s="161"/>
      <c r="S1327" s="161"/>
      <c r="T1327" s="161"/>
    </row>
    <row r="1328" s="10" customFormat="true" ht="30" hidden="false" customHeight="true" outlineLevel="0" collapsed="false">
      <c r="A1328" s="241"/>
      <c r="B1328" s="241"/>
      <c r="S1328" s="161"/>
      <c r="T1328" s="161"/>
    </row>
    <row r="1329" s="10" customFormat="true" ht="30" hidden="false" customHeight="true" outlineLevel="0" collapsed="false">
      <c r="A1329" s="241"/>
      <c r="B1329" s="241"/>
      <c r="I1329" s="111"/>
      <c r="J1329" s="111"/>
      <c r="K1329" s="111"/>
      <c r="L1329" s="111"/>
      <c r="M1329" s="111"/>
      <c r="N1329" s="111"/>
      <c r="O1329" s="111"/>
      <c r="P1329" s="111"/>
      <c r="S1329" s="161"/>
      <c r="T1329" s="161"/>
    </row>
    <row r="1330" s="10" customFormat="true" ht="30" hidden="false" customHeight="true" outlineLevel="0" collapsed="false">
      <c r="A1330" s="226"/>
      <c r="B1330" s="226"/>
      <c r="S1330" s="161"/>
      <c r="T1330" s="161"/>
    </row>
    <row r="1331" s="111" customFormat="true" ht="30" hidden="false" customHeight="true" outlineLevel="0" collapsed="false">
      <c r="A1331" s="226"/>
      <c r="B1331" s="226"/>
      <c r="C1331" s="10"/>
      <c r="D1331" s="10"/>
      <c r="E1331" s="10"/>
      <c r="F1331" s="10"/>
      <c r="G1331" s="10"/>
      <c r="H1331" s="10"/>
      <c r="I1331" s="10"/>
      <c r="J1331" s="10"/>
      <c r="K1331" s="10"/>
      <c r="L1331" s="10"/>
      <c r="M1331" s="10"/>
      <c r="N1331" s="10"/>
      <c r="O1331" s="10"/>
      <c r="P1331" s="10"/>
      <c r="Q1331" s="10"/>
      <c r="R1331" s="10"/>
      <c r="S1331" s="185"/>
      <c r="T1331" s="185"/>
      <c r="AC1331" s="10"/>
      <c r="AD1331" s="10"/>
      <c r="AE1331" s="10"/>
      <c r="AF1331" s="10"/>
      <c r="AG1331" s="10"/>
      <c r="AH1331" s="10"/>
      <c r="AI1331" s="10"/>
      <c r="AJ1331" s="10"/>
      <c r="AK1331" s="10"/>
      <c r="AL1331" s="10"/>
      <c r="AM1331" s="10"/>
      <c r="AN1331" s="10"/>
      <c r="AO1331" s="10"/>
    </row>
    <row r="1332" s="10" customFormat="true" ht="30" hidden="false" customHeight="true" outlineLevel="0" collapsed="false">
      <c r="A1332" s="236"/>
      <c r="B1332" s="236"/>
      <c r="S1332" s="161"/>
      <c r="T1332" s="161"/>
    </row>
    <row r="1333" s="10" customFormat="true" ht="30" hidden="false" customHeight="true" outlineLevel="0" collapsed="false">
      <c r="A1333" s="201"/>
      <c r="B1333" s="201"/>
      <c r="C1333" s="111"/>
      <c r="D1333" s="111"/>
      <c r="E1333" s="111"/>
      <c r="F1333" s="111"/>
      <c r="G1333" s="111"/>
      <c r="H1333" s="111"/>
      <c r="S1333" s="152"/>
      <c r="T1333" s="152"/>
    </row>
    <row r="1334" s="10" customFormat="true" ht="30" hidden="false" customHeight="true" outlineLevel="0" collapsed="false">
      <c r="A1334" s="161"/>
      <c r="B1334" s="161"/>
      <c r="S1334" s="152"/>
      <c r="T1334" s="152"/>
    </row>
    <row r="1335" s="10" customFormat="true" ht="30" hidden="false" customHeight="true" outlineLevel="0" collapsed="false">
      <c r="A1335" s="161"/>
      <c r="B1335" s="161"/>
      <c r="S1335" s="168"/>
      <c r="T1335" s="168"/>
    </row>
    <row r="1336" s="10" customFormat="true" ht="30" hidden="false" customHeight="true" outlineLevel="0" collapsed="false">
      <c r="A1336" s="161"/>
      <c r="B1336" s="161"/>
      <c r="S1336" s="168"/>
      <c r="T1336" s="168"/>
    </row>
    <row r="1337" s="160" customFormat="true" ht="30" hidden="false" customHeight="true" outlineLevel="0" collapsed="false">
      <c r="A1337" s="161"/>
      <c r="B1337" s="161"/>
      <c r="C1337" s="10"/>
      <c r="D1337" s="10"/>
      <c r="E1337" s="10"/>
      <c r="F1337" s="10"/>
      <c r="G1337" s="10"/>
      <c r="H1337" s="10"/>
      <c r="I1337" s="10"/>
      <c r="J1337" s="10"/>
      <c r="K1337" s="10"/>
      <c r="L1337" s="10"/>
      <c r="M1337" s="10"/>
      <c r="N1337" s="10"/>
      <c r="O1337" s="10"/>
      <c r="P1337" s="10"/>
      <c r="Q1337" s="10"/>
      <c r="R1337" s="10"/>
      <c r="S1337" s="168"/>
      <c r="T1337" s="168"/>
      <c r="U1337" s="10"/>
      <c r="V1337" s="10"/>
      <c r="W1337" s="10"/>
      <c r="X1337" s="10"/>
      <c r="Y1337" s="10"/>
      <c r="Z1337" s="10"/>
      <c r="AA1337" s="10"/>
      <c r="AB1337" s="10"/>
    </row>
    <row r="1338" s="10" customFormat="true" ht="30" hidden="false" customHeight="true" outlineLevel="0" collapsed="false">
      <c r="A1338" s="161"/>
      <c r="B1338" s="161"/>
      <c r="S1338" s="168"/>
      <c r="T1338" s="168"/>
    </row>
    <row r="1339" s="10" customFormat="true" ht="30" hidden="false" customHeight="true" outlineLevel="0" collapsed="false">
      <c r="A1339" s="161"/>
      <c r="B1339" s="161"/>
      <c r="S1339" s="168"/>
      <c r="T1339" s="168"/>
    </row>
    <row r="1340" s="10" customFormat="true" ht="30" hidden="false" customHeight="true" outlineLevel="0" collapsed="false">
      <c r="A1340" s="161"/>
      <c r="B1340" s="161"/>
      <c r="S1340" s="168"/>
      <c r="T1340" s="168"/>
      <c r="AC1340" s="111"/>
      <c r="AD1340" s="111"/>
      <c r="AE1340" s="111"/>
      <c r="AF1340" s="111"/>
      <c r="AG1340" s="111"/>
      <c r="AH1340" s="111"/>
      <c r="AI1340" s="111"/>
      <c r="AJ1340" s="111"/>
      <c r="AK1340" s="111"/>
      <c r="AL1340" s="111"/>
      <c r="AM1340" s="111"/>
      <c r="AN1340" s="111"/>
      <c r="AO1340" s="111"/>
    </row>
    <row r="1341" s="10" customFormat="true" ht="30" hidden="false" customHeight="true" outlineLevel="0" collapsed="false">
      <c r="A1341" s="161"/>
      <c r="B1341" s="161"/>
      <c r="S1341" s="152"/>
      <c r="T1341" s="152"/>
    </row>
    <row r="1342" s="10" customFormat="true" ht="30" hidden="false" customHeight="true" outlineLevel="0" collapsed="false">
      <c r="A1342" s="161"/>
      <c r="B1342" s="161"/>
      <c r="S1342" s="152"/>
      <c r="T1342" s="152"/>
    </row>
    <row r="1343" s="10" customFormat="true" ht="30" hidden="false" customHeight="true" outlineLevel="0" collapsed="false">
      <c r="A1343" s="161"/>
      <c r="B1343" s="161"/>
      <c r="S1343" s="236"/>
      <c r="T1343" s="236"/>
    </row>
    <row r="1344" s="10" customFormat="true" ht="30" hidden="false" customHeight="true" outlineLevel="0" collapsed="false">
      <c r="A1344" s="161"/>
      <c r="B1344" s="161"/>
      <c r="S1344" s="170"/>
      <c r="T1344" s="170"/>
    </row>
    <row r="1345" s="10" customFormat="true" ht="30" hidden="false" customHeight="true" outlineLevel="0" collapsed="false">
      <c r="A1345" s="161"/>
      <c r="B1345" s="161"/>
      <c r="S1345" s="161"/>
      <c r="T1345" s="161"/>
    </row>
    <row r="1346" s="10" customFormat="true" ht="30" hidden="false" customHeight="true" outlineLevel="0" collapsed="false">
      <c r="A1346" s="161"/>
      <c r="B1346" s="161"/>
      <c r="S1346" s="161"/>
      <c r="T1346" s="161"/>
    </row>
    <row r="1347" s="10" customFormat="true" ht="30" hidden="false" customHeight="true" outlineLevel="0" collapsed="false">
      <c r="A1347" s="161"/>
      <c r="B1347" s="161"/>
      <c r="S1347" s="161"/>
      <c r="T1347" s="161"/>
    </row>
    <row r="1348" s="10" customFormat="true" ht="30" hidden="false" customHeight="true" outlineLevel="0" collapsed="false">
      <c r="A1348" s="161"/>
      <c r="B1348" s="161"/>
      <c r="S1348" s="161"/>
      <c r="T1348" s="161"/>
    </row>
    <row r="1349" s="10" customFormat="true" ht="30" hidden="false" customHeight="true" outlineLevel="0" collapsed="false">
      <c r="A1349" s="161"/>
      <c r="B1349" s="161"/>
      <c r="S1349" s="161"/>
      <c r="T1349" s="161"/>
    </row>
    <row r="1350" s="10" customFormat="true" ht="30" hidden="false" customHeight="true" outlineLevel="0" collapsed="false">
      <c r="A1350" s="161"/>
      <c r="B1350" s="161"/>
      <c r="S1350" s="161"/>
      <c r="T1350" s="161"/>
    </row>
    <row r="1351" s="10" customFormat="true" ht="30" hidden="false" customHeight="true" outlineLevel="0" collapsed="false">
      <c r="A1351" s="161"/>
      <c r="B1351" s="161"/>
      <c r="S1351" s="161"/>
      <c r="T1351" s="161"/>
    </row>
    <row r="1352" s="10" customFormat="true" ht="30" hidden="false" customHeight="true" outlineLevel="0" collapsed="false">
      <c r="A1352" s="161"/>
      <c r="B1352" s="161"/>
      <c r="S1352" s="161"/>
      <c r="T1352" s="161"/>
    </row>
    <row r="1353" s="111" customFormat="true" ht="30" hidden="false" customHeight="true" outlineLevel="0" collapsed="false">
      <c r="A1353" s="161"/>
      <c r="B1353" s="161"/>
      <c r="C1353" s="10"/>
      <c r="D1353" s="10"/>
      <c r="E1353" s="10"/>
      <c r="F1353" s="10"/>
      <c r="G1353" s="10"/>
      <c r="H1353" s="10"/>
      <c r="I1353" s="10"/>
      <c r="J1353" s="10"/>
      <c r="K1353" s="10"/>
      <c r="L1353" s="10"/>
      <c r="M1353" s="10"/>
      <c r="N1353" s="10"/>
      <c r="O1353" s="10"/>
      <c r="P1353" s="10"/>
      <c r="Q1353" s="8"/>
      <c r="R1353" s="8"/>
      <c r="S1353" s="185"/>
      <c r="T1353" s="185"/>
      <c r="AC1353" s="10"/>
      <c r="AD1353" s="10"/>
      <c r="AE1353" s="10"/>
      <c r="AF1353" s="10"/>
      <c r="AG1353" s="10"/>
      <c r="AH1353" s="10"/>
      <c r="AI1353" s="10"/>
      <c r="AJ1353" s="10"/>
      <c r="AK1353" s="10"/>
      <c r="AL1353" s="10"/>
      <c r="AM1353" s="10"/>
      <c r="AN1353" s="10"/>
      <c r="AO1353" s="10"/>
    </row>
    <row r="1354" s="10" customFormat="true" ht="30" hidden="false" customHeight="true" outlineLevel="0" collapsed="false">
      <c r="A1354" s="161"/>
      <c r="B1354" s="161"/>
      <c r="Q1354" s="8"/>
      <c r="R1354" s="8"/>
      <c r="S1354" s="161"/>
      <c r="T1354" s="161"/>
    </row>
    <row r="1355" s="10" customFormat="true" ht="30" hidden="false" customHeight="true" outlineLevel="0" collapsed="false">
      <c r="A1355" s="161"/>
      <c r="B1355" s="161"/>
      <c r="Q1355" s="8"/>
      <c r="R1355" s="8"/>
      <c r="S1355" s="161"/>
      <c r="T1355" s="161"/>
    </row>
    <row r="1356" s="10" customFormat="true" ht="30" hidden="false" customHeight="true" outlineLevel="0" collapsed="false">
      <c r="A1356" s="161"/>
      <c r="B1356" s="161"/>
      <c r="Q1356" s="8"/>
      <c r="R1356" s="8"/>
      <c r="S1356" s="161"/>
      <c r="T1356" s="161"/>
    </row>
    <row r="1357" s="10" customFormat="true" ht="30" hidden="false" customHeight="true" outlineLevel="0" collapsed="false">
      <c r="A1357" s="161"/>
      <c r="B1357" s="161"/>
      <c r="Q1357" s="8"/>
      <c r="R1357" s="8"/>
      <c r="S1357" s="161"/>
      <c r="T1357" s="161"/>
    </row>
    <row r="1358" s="10" customFormat="true" ht="30" hidden="false" customHeight="true" outlineLevel="0" collapsed="false">
      <c r="A1358" s="161"/>
      <c r="B1358" s="161"/>
      <c r="Q1358" s="8"/>
      <c r="R1358" s="8"/>
      <c r="S1358" s="161"/>
      <c r="T1358" s="161"/>
    </row>
    <row r="1359" s="10" customFormat="true" ht="30" hidden="false" customHeight="true" outlineLevel="0" collapsed="false">
      <c r="A1359" s="161"/>
      <c r="B1359" s="161"/>
      <c r="Q1359" s="8"/>
      <c r="R1359" s="8"/>
      <c r="S1359" s="161"/>
      <c r="T1359" s="161"/>
    </row>
    <row r="1360" s="10" customFormat="true" ht="30" hidden="false" customHeight="true" outlineLevel="0" collapsed="false">
      <c r="A1360" s="161"/>
      <c r="B1360" s="161"/>
      <c r="Q1360" s="8"/>
      <c r="R1360" s="8"/>
      <c r="S1360" s="161"/>
      <c r="T1360" s="161"/>
    </row>
    <row r="1361" s="10" customFormat="true" ht="30" hidden="false" customHeight="true" outlineLevel="0" collapsed="false">
      <c r="A1361" s="161"/>
      <c r="B1361" s="161"/>
      <c r="Q1361" s="8"/>
      <c r="R1361" s="8"/>
      <c r="S1361" s="161"/>
      <c r="T1361" s="161"/>
    </row>
    <row r="1362" s="10" customFormat="true" ht="30" hidden="false" customHeight="true" outlineLevel="0" collapsed="false">
      <c r="A1362" s="161"/>
      <c r="B1362" s="161"/>
      <c r="Q1362" s="8"/>
      <c r="R1362" s="8"/>
      <c r="S1362" s="161"/>
      <c r="T1362" s="161"/>
      <c r="AC1362" s="111"/>
      <c r="AD1362" s="111"/>
      <c r="AE1362" s="111"/>
      <c r="AF1362" s="111"/>
      <c r="AG1362" s="111"/>
      <c r="AH1362" s="111"/>
      <c r="AI1362" s="111"/>
      <c r="AJ1362" s="111"/>
      <c r="AK1362" s="111"/>
      <c r="AL1362" s="111"/>
      <c r="AM1362" s="111"/>
      <c r="AN1362" s="111"/>
      <c r="AO1362" s="111"/>
    </row>
    <row r="1363" customFormat="false" ht="30" hidden="false" customHeight="true" outlineLevel="0" collapsed="false">
      <c r="A1363" s="161"/>
      <c r="B1363" s="161"/>
      <c r="C1363" s="10"/>
      <c r="D1363" s="10"/>
      <c r="E1363" s="10"/>
      <c r="F1363" s="10"/>
      <c r="G1363" s="10"/>
      <c r="H1363" s="10"/>
      <c r="S1363" s="161"/>
      <c r="T1363" s="161"/>
    </row>
    <row r="1364" customFormat="false" ht="30" hidden="false" customHeight="true" outlineLevel="0" collapsed="false">
      <c r="A1364" s="161"/>
      <c r="B1364" s="161"/>
      <c r="C1364" s="10"/>
      <c r="D1364" s="10"/>
      <c r="E1364" s="10"/>
      <c r="F1364" s="10"/>
      <c r="G1364" s="10"/>
      <c r="H1364" s="10"/>
      <c r="S1364" s="161"/>
      <c r="T1364" s="161"/>
    </row>
    <row r="1365" customFormat="false" ht="30" hidden="false" customHeight="true" outlineLevel="0" collapsed="false">
      <c r="A1365" s="161"/>
      <c r="B1365" s="161"/>
      <c r="C1365" s="10"/>
      <c r="D1365" s="10"/>
      <c r="E1365" s="10"/>
      <c r="F1365" s="10"/>
      <c r="G1365" s="10"/>
      <c r="H1365" s="10"/>
      <c r="S1365" s="161"/>
      <c r="T1365" s="161"/>
    </row>
    <row r="1366" customFormat="false" ht="30" hidden="false" customHeight="true" outlineLevel="0" collapsed="false">
      <c r="A1366" s="161"/>
      <c r="B1366" s="161"/>
      <c r="C1366" s="10"/>
      <c r="D1366" s="10"/>
      <c r="E1366" s="10"/>
      <c r="F1366" s="10"/>
      <c r="G1366" s="10"/>
      <c r="H1366" s="10"/>
      <c r="S1366" s="161"/>
      <c r="T1366" s="161"/>
    </row>
    <row r="1367" customFormat="false" ht="30" hidden="false" customHeight="true" outlineLevel="0" collapsed="false">
      <c r="S1367" s="161"/>
      <c r="T1367" s="161"/>
    </row>
    <row r="1368" customFormat="false" ht="30" hidden="false" customHeight="true" outlineLevel="0" collapsed="false">
      <c r="S1368" s="161"/>
      <c r="T1368" s="161"/>
    </row>
    <row r="1369" customFormat="false" ht="30" hidden="false" customHeight="true" outlineLevel="0" collapsed="false">
      <c r="S1369" s="161"/>
      <c r="T1369" s="161"/>
    </row>
    <row r="1370" customFormat="false" ht="30" hidden="false" customHeight="true" outlineLevel="0" collapsed="false">
      <c r="S1370" s="161"/>
      <c r="T1370" s="161"/>
    </row>
    <row r="1371" customFormat="false" ht="30" hidden="false" customHeight="true" outlineLevel="0" collapsed="false">
      <c r="S1371" s="161"/>
      <c r="T1371" s="161"/>
    </row>
    <row r="1372" customFormat="false" ht="30" hidden="false" customHeight="true" outlineLevel="0" collapsed="false">
      <c r="S1372" s="161"/>
      <c r="T1372" s="161"/>
    </row>
    <row r="1373" customFormat="false" ht="30" hidden="false" customHeight="true" outlineLevel="0" collapsed="false">
      <c r="S1373" s="161"/>
      <c r="T1373" s="161"/>
    </row>
    <row r="1374" customFormat="false" ht="30" hidden="false" customHeight="true" outlineLevel="0" collapsed="false">
      <c r="S1374" s="161"/>
      <c r="T1374" s="161"/>
    </row>
    <row r="1375" customFormat="false" ht="30" hidden="false" customHeight="true" outlineLevel="0" collapsed="false">
      <c r="S1375" s="161"/>
      <c r="T1375" s="161"/>
    </row>
    <row r="1376" customFormat="false" ht="30" hidden="false" customHeight="true" outlineLevel="0" collapsed="false">
      <c r="S1376" s="161"/>
      <c r="T1376" s="161"/>
    </row>
    <row r="1377" customFormat="false" ht="30" hidden="false" customHeight="true" outlineLevel="0" collapsed="false">
      <c r="S1377" s="161"/>
      <c r="T1377" s="161"/>
    </row>
    <row r="1378" customFormat="false" ht="30" hidden="false" customHeight="true" outlineLevel="0" collapsed="false">
      <c r="S1378" s="161"/>
      <c r="T1378" s="161"/>
    </row>
    <row r="1379" customFormat="false" ht="30" hidden="false" customHeight="true" outlineLevel="0" collapsed="false">
      <c r="S1379" s="161"/>
      <c r="T1379" s="161"/>
    </row>
    <row r="1380" customFormat="false" ht="30" hidden="false" customHeight="true" outlineLevel="0" collapsed="false">
      <c r="S1380" s="161"/>
      <c r="T1380" s="161"/>
    </row>
    <row r="1381" customFormat="false" ht="30" hidden="false" customHeight="true" outlineLevel="0" collapsed="false">
      <c r="S1381" s="161"/>
      <c r="T1381" s="161"/>
    </row>
    <row r="1382" customFormat="false" ht="30" hidden="false" customHeight="true" outlineLevel="0" collapsed="false">
      <c r="S1382" s="161"/>
      <c r="T1382" s="161"/>
    </row>
    <row r="1383" customFormat="false" ht="30" hidden="false" customHeight="true" outlineLevel="0" collapsed="false">
      <c r="S1383" s="161"/>
      <c r="T1383" s="161"/>
    </row>
    <row r="1384" customFormat="false" ht="30" hidden="false" customHeight="true" outlineLevel="0" collapsed="false">
      <c r="S1384" s="161"/>
      <c r="T1384" s="161"/>
    </row>
    <row r="1385" customFormat="false" ht="30" hidden="false" customHeight="true" outlineLevel="0" collapsed="false">
      <c r="S1385" s="161"/>
      <c r="T1385" s="161"/>
    </row>
    <row r="1386" customFormat="false" ht="30" hidden="false" customHeight="true" outlineLevel="0" collapsed="false">
      <c r="S1386" s="161"/>
      <c r="T1386" s="161"/>
    </row>
    <row r="1387" customFormat="false" ht="30" hidden="false" customHeight="true" outlineLevel="0" collapsed="false">
      <c r="S1387" s="161"/>
      <c r="T1387" s="161"/>
    </row>
    <row r="1388" customFormat="false" ht="30" hidden="false" customHeight="true" outlineLevel="0" collapsed="false">
      <c r="S1388" s="161"/>
      <c r="T1388" s="161"/>
    </row>
    <row r="1389" customFormat="false" ht="30" hidden="false" customHeight="true" outlineLevel="0" collapsed="false">
      <c r="S1389" s="161"/>
      <c r="T1389" s="161"/>
    </row>
    <row r="1390" customFormat="false" ht="30" hidden="false" customHeight="true" outlineLevel="0" collapsed="false">
      <c r="S1390" s="161"/>
      <c r="T1390" s="161"/>
    </row>
    <row r="1391" customFormat="false" ht="30" hidden="false" customHeight="true" outlineLevel="0" collapsed="false">
      <c r="S1391" s="161"/>
      <c r="T1391" s="161"/>
    </row>
    <row r="1392" customFormat="false" ht="30" hidden="false" customHeight="true" outlineLevel="0" collapsed="false">
      <c r="S1392" s="161"/>
      <c r="T1392" s="161"/>
    </row>
    <row r="1393" customFormat="false" ht="30" hidden="false" customHeight="true" outlineLevel="0" collapsed="false">
      <c r="S1393" s="161"/>
      <c r="T1393" s="161"/>
    </row>
    <row r="1394" customFormat="false" ht="30" hidden="false" customHeight="true" outlineLevel="0" collapsed="false">
      <c r="S1394" s="161"/>
      <c r="T1394" s="161"/>
    </row>
    <row r="1395" customFormat="false" ht="30" hidden="false" customHeight="true" outlineLevel="0" collapsed="false">
      <c r="S1395" s="161"/>
      <c r="T1395" s="161"/>
    </row>
    <row r="1396" customFormat="false" ht="30" hidden="false" customHeight="true" outlineLevel="0" collapsed="false">
      <c r="S1396" s="161"/>
      <c r="T1396" s="161"/>
    </row>
    <row r="1397" customFormat="false" ht="30" hidden="false" customHeight="true" outlineLevel="0" collapsed="false">
      <c r="S1397" s="161"/>
      <c r="T1397" s="161"/>
    </row>
    <row r="1398" s="160" customFormat="true" ht="30" hidden="false" customHeight="true" outlineLevel="0" collapsed="false">
      <c r="A1398" s="1"/>
      <c r="B1398" s="2"/>
      <c r="C1398" s="3"/>
      <c r="D1398" s="4"/>
      <c r="E1398" s="5"/>
      <c r="F1398" s="6"/>
      <c r="G1398" s="6"/>
      <c r="H1398" s="6"/>
      <c r="I1398" s="7"/>
      <c r="J1398" s="7"/>
      <c r="K1398" s="5"/>
      <c r="L1398" s="8"/>
      <c r="M1398" s="8"/>
      <c r="N1398" s="8"/>
      <c r="O1398" s="9"/>
      <c r="P1398" s="9"/>
      <c r="Q1398" s="8"/>
      <c r="R1398" s="8"/>
      <c r="S1398" s="161"/>
      <c r="T1398" s="161"/>
      <c r="U1398" s="10"/>
      <c r="V1398" s="10"/>
      <c r="W1398" s="10"/>
      <c r="X1398" s="10"/>
      <c r="Y1398" s="10"/>
      <c r="Z1398" s="10"/>
      <c r="AA1398" s="10"/>
      <c r="AB1398" s="10"/>
    </row>
    <row r="1399" customFormat="false" ht="30" hidden="false" customHeight="true" outlineLevel="0" collapsed="false">
      <c r="S1399" s="161"/>
      <c r="T1399" s="161"/>
    </row>
    <row r="1400" customFormat="false" ht="30" hidden="false" customHeight="true" outlineLevel="0" collapsed="false">
      <c r="S1400" s="161"/>
      <c r="T1400" s="161"/>
    </row>
    <row r="1401" customFormat="false" ht="30" hidden="false" customHeight="true" outlineLevel="0" collapsed="false">
      <c r="S1401" s="161"/>
      <c r="T1401" s="161"/>
    </row>
    <row r="1402" customFormat="false" ht="30" hidden="false" customHeight="true" outlineLevel="0" collapsed="false">
      <c r="S1402" s="161"/>
      <c r="T1402" s="161"/>
    </row>
    <row r="1403" customFormat="false" ht="30" hidden="false" customHeight="true" outlineLevel="0" collapsed="false">
      <c r="S1403" s="161"/>
      <c r="T1403" s="161"/>
    </row>
    <row r="1404" customFormat="false" ht="30" hidden="false" customHeight="true" outlineLevel="0" collapsed="false">
      <c r="S1404" s="161"/>
      <c r="T1404" s="161"/>
    </row>
    <row r="1405" customFormat="false" ht="30" hidden="false" customHeight="true" outlineLevel="0" collapsed="false">
      <c r="S1405" s="161"/>
      <c r="T1405" s="161"/>
    </row>
    <row r="1406" customFormat="false" ht="30" hidden="false" customHeight="true" outlineLevel="0" collapsed="false">
      <c r="S1406" s="161"/>
      <c r="T1406" s="161"/>
    </row>
    <row r="1407" customFormat="false" ht="30" hidden="false" customHeight="true" outlineLevel="0" collapsed="false">
      <c r="S1407" s="161"/>
      <c r="T1407" s="161"/>
    </row>
    <row r="1408" customFormat="false" ht="30" hidden="false" customHeight="true" outlineLevel="0" collapsed="false">
      <c r="S1408" s="161"/>
      <c r="T1408" s="161"/>
    </row>
    <row r="1409" customFormat="false" ht="30" hidden="false" customHeight="true" outlineLevel="0" collapsed="false">
      <c r="S1409" s="161"/>
      <c r="T1409" s="161"/>
    </row>
    <row r="1410" customFormat="false" ht="30" hidden="false" customHeight="true" outlineLevel="0" collapsed="false">
      <c r="S1410" s="161"/>
      <c r="T1410" s="161"/>
    </row>
    <row r="1411" s="160" customFormat="true" ht="30" hidden="false" customHeight="true" outlineLevel="0" collapsed="false">
      <c r="A1411" s="1"/>
      <c r="B1411" s="2"/>
      <c r="C1411" s="3"/>
      <c r="D1411" s="4"/>
      <c r="E1411" s="5"/>
      <c r="F1411" s="6"/>
      <c r="G1411" s="6"/>
      <c r="H1411" s="6"/>
      <c r="I1411" s="7"/>
      <c r="J1411" s="7"/>
      <c r="K1411" s="5"/>
      <c r="L1411" s="8"/>
      <c r="M1411" s="8"/>
      <c r="N1411" s="8"/>
      <c r="O1411" s="9"/>
      <c r="P1411" s="9"/>
      <c r="Q1411" s="8"/>
      <c r="R1411" s="8"/>
      <c r="S1411" s="161"/>
      <c r="T1411" s="161"/>
      <c r="U1411" s="10"/>
      <c r="V1411" s="10"/>
      <c r="W1411" s="10"/>
      <c r="X1411" s="10"/>
      <c r="Y1411" s="10"/>
      <c r="Z1411" s="10"/>
      <c r="AA1411" s="10"/>
      <c r="AB1411" s="10"/>
    </row>
    <row r="1412" customFormat="false" ht="42.75" hidden="false" customHeight="true" outlineLevel="0" collapsed="false">
      <c r="S1412" s="161"/>
      <c r="T1412" s="161"/>
    </row>
    <row r="1413" customFormat="false" ht="38.25" hidden="false" customHeight="true" outlineLevel="0" collapsed="false">
      <c r="S1413" s="161"/>
      <c r="T1413" s="161"/>
    </row>
    <row r="1414" customFormat="false" ht="32.25" hidden="false" customHeight="true" outlineLevel="0" collapsed="false">
      <c r="S1414" s="152"/>
      <c r="T1414" s="152"/>
    </row>
    <row r="1415" customFormat="false" ht="30" hidden="false" customHeight="true" outlineLevel="0" collapsed="false">
      <c r="S1415" s="152"/>
      <c r="T1415" s="152"/>
    </row>
    <row r="1416" customFormat="false" ht="24.95" hidden="false" customHeight="true" outlineLevel="0" collapsed="false">
      <c r="S1416" s="152"/>
      <c r="T1416" s="152"/>
    </row>
    <row r="1417" customFormat="false" ht="24.95" hidden="false" customHeight="true" outlineLevel="0" collapsed="false">
      <c r="S1417" s="152"/>
      <c r="T1417" s="152"/>
    </row>
    <row r="1418" customFormat="false" ht="24.95" hidden="false" customHeight="true" outlineLevel="0" collapsed="false"/>
    <row r="1419" customFormat="false" ht="24.95" hidden="false" customHeight="true" outlineLevel="0" collapsed="false"/>
    <row r="1420" customFormat="false" ht="24.95" hidden="false" customHeight="true" outlineLevel="0" collapsed="false"/>
    <row r="1421" customFormat="false" ht="24.95" hidden="false" customHeight="true" outlineLevel="0" collapsed="false"/>
    <row r="1422" customFormat="false" ht="24.95" hidden="false" customHeight="true" outlineLevel="0" collapsed="false"/>
    <row r="1423" customFormat="false" ht="24.95" hidden="false" customHeight="true" outlineLevel="0" collapsed="false"/>
    <row r="1424" customFormat="false" ht="24.95" hidden="false" customHeight="true" outlineLevel="0" collapsed="false"/>
    <row r="1425" customFormat="false" ht="24.95" hidden="false" customHeight="true" outlineLevel="0" collapsed="false"/>
    <row r="1426" customFormat="false" ht="24.95" hidden="false" customHeight="true" outlineLevel="0" collapsed="false"/>
    <row r="1427" customFormat="false" ht="24.95" hidden="false" customHeight="true" outlineLevel="0" collapsed="false"/>
    <row r="1428" customFormat="false" ht="24.95" hidden="false" customHeight="true" outlineLevel="0" collapsed="false"/>
    <row r="1429" customFormat="false" ht="30" hidden="false" customHeight="true" outlineLevel="0" collapsed="false"/>
    <row r="1430" customFormat="false" ht="60" hidden="false" customHeight="true" outlineLevel="0" collapsed="false"/>
    <row r="1431" customFormat="false" ht="24.95" hidden="false" customHeight="true" outlineLevel="0" collapsed="false"/>
    <row r="1432" customFormat="false" ht="24.95" hidden="false" customHeight="true" outlineLevel="0" collapsed="false"/>
    <row r="1433" customFormat="false" ht="24.95" hidden="false" customHeight="true" outlineLevel="0" collapsed="false"/>
    <row r="1434" customFormat="false" ht="24.95" hidden="false" customHeight="true" outlineLevel="0" collapsed="false"/>
    <row r="1435" customFormat="false" ht="24.95" hidden="false" customHeight="true" outlineLevel="0" collapsed="false"/>
    <row r="1436" customFormat="false" ht="24.95" hidden="false" customHeight="true" outlineLevel="0" collapsed="false"/>
    <row r="1443" customFormat="false" ht="45" hidden="false" customHeight="true" outlineLevel="0" collapsed="false"/>
    <row r="65535" customFormat="false" ht="12.8" hidden="false" customHeight="true" outlineLevel="0" collapsed="false"/>
    <row r="65536" customFormat="false" ht="12.8" hidden="false" customHeight="true" outlineLevel="0" collapsed="false"/>
  </sheetData>
  <autoFilter ref="A1:A127"/>
  <mergeCells count="39">
    <mergeCell ref="A1:R1"/>
    <mergeCell ref="A2:R2"/>
    <mergeCell ref="A3:R3"/>
    <mergeCell ref="A4:A5"/>
    <mergeCell ref="B4:B5"/>
    <mergeCell ref="C4:C5"/>
    <mergeCell ref="D4:H4"/>
    <mergeCell ref="K4:N4"/>
    <mergeCell ref="O4:R4"/>
    <mergeCell ref="A6:D6"/>
    <mergeCell ref="A7:D7"/>
    <mergeCell ref="A8:C8"/>
    <mergeCell ref="A15:C15"/>
    <mergeCell ref="A18:C18"/>
    <mergeCell ref="A22:C22"/>
    <mergeCell ref="A23:C23"/>
    <mergeCell ref="A24:D24"/>
    <mergeCell ref="A25:D25"/>
    <mergeCell ref="A26:C26"/>
    <mergeCell ref="A40:C40"/>
    <mergeCell ref="A41:C41"/>
    <mergeCell ref="A50:R50"/>
    <mergeCell ref="A66:C66"/>
    <mergeCell ref="A74:C74"/>
    <mergeCell ref="A78:C78"/>
    <mergeCell ref="A79:C79"/>
    <mergeCell ref="A80:D80"/>
    <mergeCell ref="A83:C83"/>
    <mergeCell ref="A89:C89"/>
    <mergeCell ref="A102:C102"/>
    <mergeCell ref="A112:C112"/>
    <mergeCell ref="A115:C115"/>
    <mergeCell ref="A120:C120"/>
    <mergeCell ref="A123:C123"/>
    <mergeCell ref="A124:C124"/>
    <mergeCell ref="A125:D125"/>
    <mergeCell ref="A127:C127"/>
    <mergeCell ref="A129:C129"/>
    <mergeCell ref="K749:M749"/>
  </mergeCells>
  <printOptions headings="false" gridLines="false" gridLinesSet="true" horizontalCentered="true" verticalCentered="false"/>
  <pageMargins left="0.196527777777778" right="0.196527777777778" top="0.0625" bottom="0.03125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AO1048576"/>
  <sheetViews>
    <sheetView showFormulas="false" showGridLines="true" showRowColHeaders="true" showZeros="true" rightToLeft="false" tabSelected="false" showOutlineSymbols="true" defaultGridColor="true" view="pageBreakPreview" topLeftCell="A52" colorId="64" zoomScale="100" zoomScaleNormal="100" zoomScalePageLayoutView="100" workbookViewId="0">
      <selection pane="topLeft" activeCell="J6" activeCellId="0" sqref="J6"/>
    </sheetView>
  </sheetViews>
  <sheetFormatPr defaultRowHeight="20.1" zeroHeight="false" outlineLevelRow="0" outlineLevelCol="1"/>
  <cols>
    <col collapsed="false" customWidth="true" hidden="false" outlineLevel="0" max="1" min="1" style="1" width="30.56"/>
    <col collapsed="false" customWidth="true" hidden="false" outlineLevel="0" max="2" min="2" style="2" width="7.36"/>
    <col collapsed="false" customWidth="true" hidden="false" outlineLevel="0" max="3" min="3" style="3" width="5.83"/>
    <col collapsed="false" customWidth="true" hidden="false" outlineLevel="0" max="4" min="4" style="4" width="7.22"/>
    <col collapsed="false" customWidth="true" hidden="false" outlineLevel="0" max="5" min="5" style="5" width="7.22"/>
    <col collapsed="false" customWidth="true" hidden="false" outlineLevel="0" max="6" min="6" style="6" width="5.83"/>
    <col collapsed="false" customWidth="true" hidden="false" outlineLevel="0" max="7" min="7" style="6" width="6.54"/>
    <col collapsed="false" customWidth="true" hidden="false" outlineLevel="0" max="8" min="8" style="6" width="7.22"/>
    <col collapsed="false" customWidth="true" hidden="false" outlineLevel="1" max="9" min="9" style="7" width="8.21"/>
    <col collapsed="false" customWidth="true" hidden="false" outlineLevel="1" max="10" min="10" style="7" width="7.64"/>
    <col collapsed="false" customWidth="true" hidden="false" outlineLevel="0" max="11" min="11" style="5" width="7.22"/>
    <col collapsed="false" customWidth="true" hidden="false" outlineLevel="0" max="12" min="12" style="8" width="5.96"/>
    <col collapsed="false" customWidth="true" hidden="false" outlineLevel="0" max="14" min="13" style="8" width="7.22"/>
    <col collapsed="false" customWidth="true" hidden="false" outlineLevel="0" max="15" min="15" style="9" width="5.28"/>
    <col collapsed="false" customWidth="true" hidden="false" outlineLevel="0" max="16" min="16" style="9" width="7.08"/>
    <col collapsed="false" customWidth="true" hidden="false" outlineLevel="0" max="17" min="17" style="8" width="4.98"/>
    <col collapsed="false" customWidth="true" hidden="false" outlineLevel="0" max="18" min="18" style="8" width="6.64"/>
    <col collapsed="false" customWidth="true" hidden="false" outlineLevel="0" max="20" min="19" style="10" width="2.92"/>
    <col collapsed="false" customWidth="true" hidden="true" outlineLevel="0" max="28" min="21" style="10" width="9.07"/>
    <col collapsed="false" customWidth="true" hidden="false" outlineLevel="0" max="29" min="29" style="10" width="9.48"/>
    <col collapsed="false" customWidth="true" hidden="false" outlineLevel="0" max="257" min="30" style="10" width="9.07"/>
    <col collapsed="false" customWidth="true" hidden="false" outlineLevel="0" max="1025" min="258" style="0" width="9.07"/>
  </cols>
  <sheetData>
    <row r="1" customFormat="false" ht="26.1" hidden="false" customHeight="true" outlineLevel="0" collapsed="false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</row>
    <row r="2" customFormat="false" ht="26.1" hidden="false" customHeight="true" outlineLevel="0" collapsed="false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</row>
    <row r="3" customFormat="false" ht="26.1" hidden="false" customHeight="true" outlineLevel="0" collapsed="false">
      <c r="A3" s="12" t="s">
        <v>250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73"/>
      <c r="T3" s="173"/>
    </row>
    <row r="4" customFormat="false" ht="26.1" hidden="false" customHeight="true" outlineLevel="0" collapsed="false">
      <c r="A4" s="13" t="s">
        <v>3</v>
      </c>
      <c r="B4" s="14" t="s">
        <v>4</v>
      </c>
      <c r="C4" s="14" t="s">
        <v>5</v>
      </c>
      <c r="D4" s="14" t="s">
        <v>6</v>
      </c>
      <c r="E4" s="14"/>
      <c r="F4" s="14"/>
      <c r="G4" s="14"/>
      <c r="H4" s="14"/>
      <c r="I4" s="15"/>
      <c r="J4" s="15"/>
      <c r="K4" s="16" t="s">
        <v>7</v>
      </c>
      <c r="L4" s="16"/>
      <c r="M4" s="16"/>
      <c r="N4" s="16"/>
      <c r="O4" s="16" t="s">
        <v>8</v>
      </c>
      <c r="P4" s="16"/>
      <c r="Q4" s="16"/>
      <c r="R4" s="16"/>
      <c r="S4" s="161"/>
      <c r="T4" s="161"/>
    </row>
    <row r="5" customFormat="false" ht="26.1" hidden="false" customHeight="true" outlineLevel="0" collapsed="false">
      <c r="A5" s="13"/>
      <c r="B5" s="14"/>
      <c r="C5" s="14"/>
      <c r="D5" s="14" t="s">
        <v>9</v>
      </c>
      <c r="E5" s="17" t="s">
        <v>10</v>
      </c>
      <c r="F5" s="17" t="s">
        <v>11</v>
      </c>
      <c r="G5" s="17" t="s">
        <v>12</v>
      </c>
      <c r="H5" s="18" t="s">
        <v>13</v>
      </c>
      <c r="I5" s="19" t="s">
        <v>14</v>
      </c>
      <c r="J5" s="19" t="s">
        <v>15</v>
      </c>
      <c r="K5" s="20" t="s">
        <v>16</v>
      </c>
      <c r="L5" s="21" t="s">
        <v>17</v>
      </c>
      <c r="M5" s="21" t="s">
        <v>18</v>
      </c>
      <c r="N5" s="21" t="s">
        <v>19</v>
      </c>
      <c r="O5" s="21" t="s">
        <v>20</v>
      </c>
      <c r="P5" s="21" t="s">
        <v>21</v>
      </c>
      <c r="Q5" s="21" t="s">
        <v>22</v>
      </c>
      <c r="R5" s="20" t="s">
        <v>23</v>
      </c>
      <c r="S5" s="161"/>
      <c r="T5" s="161"/>
    </row>
    <row r="6" customFormat="false" ht="26.1" hidden="false" customHeight="true" outlineLevel="0" collapsed="false">
      <c r="A6" s="22" t="s">
        <v>24</v>
      </c>
      <c r="B6" s="22"/>
      <c r="C6" s="22"/>
      <c r="D6" s="22"/>
      <c r="E6" s="23" t="n">
        <f aca="false">E7+E14+E18+E22+E23</f>
        <v>17.84708</v>
      </c>
      <c r="F6" s="23" t="n">
        <f aca="false">F7+F14+F18+F22+F23</f>
        <v>16.629</v>
      </c>
      <c r="G6" s="23" t="n">
        <f aca="false">G7+G14+G18+G22+G23</f>
        <v>107.53325</v>
      </c>
      <c r="H6" s="72" t="n">
        <f aca="false">H7+H14+H18+H22+H23</f>
        <v>651.18232</v>
      </c>
      <c r="I6" s="19" t="s">
        <v>25</v>
      </c>
      <c r="J6" s="25" t="e">
        <f aca="false">J7+J24+J67</f>
        <v>#REF!</v>
      </c>
      <c r="K6" s="19" t="n">
        <f aca="false">K8+K14+K18+K22+K23</f>
        <v>0.89</v>
      </c>
      <c r="L6" s="19" t="n">
        <f aca="false">L8+L14+L18+L22+L23</f>
        <v>0.173333333333333</v>
      </c>
      <c r="M6" s="19" t="n">
        <f aca="false">M8+M14+M18+M22+M23</f>
        <v>51.72</v>
      </c>
      <c r="N6" s="19" t="n">
        <f aca="false">N8+N14+N18+N22+N23</f>
        <v>0.89</v>
      </c>
      <c r="O6" s="19" t="n">
        <f aca="false">O8+O14+O18+O22+O23</f>
        <v>492.7</v>
      </c>
      <c r="P6" s="19" t="n">
        <f aca="false">P8+P14+P18+P22+P23</f>
        <v>423.15</v>
      </c>
      <c r="Q6" s="19" t="n">
        <f aca="false">Q8+Q14+Q18+Q22+Q23</f>
        <v>68.94</v>
      </c>
      <c r="R6" s="19" t="n">
        <f aca="false">R8+R14+R18+R22+R23</f>
        <v>1.75</v>
      </c>
      <c r="S6" s="161"/>
      <c r="T6" s="161"/>
      <c r="AC6" s="311"/>
    </row>
    <row r="7" customFormat="false" ht="26.1" hidden="false" customHeight="true" outlineLevel="0" collapsed="false">
      <c r="A7" s="74"/>
      <c r="B7" s="316"/>
      <c r="C7" s="316"/>
      <c r="D7" s="75"/>
      <c r="E7" s="27" t="n">
        <f aca="false">E8-(E8*6/100)</f>
        <v>6.04608</v>
      </c>
      <c r="F7" s="27" t="n">
        <f aca="false">F8-(F8*12/100)</f>
        <v>8.382</v>
      </c>
      <c r="G7" s="27" t="n">
        <f aca="false">G8-(G8*9/100)</f>
        <v>27.30455</v>
      </c>
      <c r="H7" s="28" t="n">
        <f aca="false">E7*4+F7*9+G7*4</f>
        <v>208.84052</v>
      </c>
      <c r="I7" s="19"/>
      <c r="J7" s="29" t="n">
        <f aca="false">J8+J14+J18+J22+J23</f>
        <v>0</v>
      </c>
      <c r="K7" s="19"/>
      <c r="L7" s="19"/>
      <c r="M7" s="19"/>
      <c r="N7" s="19"/>
      <c r="O7" s="19"/>
      <c r="P7" s="19"/>
      <c r="Q7" s="19"/>
      <c r="R7" s="19"/>
      <c r="S7" s="161"/>
      <c r="T7" s="161"/>
    </row>
    <row r="8" customFormat="false" ht="26.1" hidden="false" customHeight="true" outlineLevel="0" collapsed="false">
      <c r="A8" s="77" t="s">
        <v>251</v>
      </c>
      <c r="B8" s="77"/>
      <c r="C8" s="77"/>
      <c r="D8" s="31" t="s">
        <v>84</v>
      </c>
      <c r="E8" s="32" t="n">
        <f aca="false">E9+E10+E11+E12+E13</f>
        <v>6.432</v>
      </c>
      <c r="F8" s="32" t="n">
        <f aca="false">F9+F10+F11+F12+F13</f>
        <v>9.525</v>
      </c>
      <c r="G8" s="32" t="n">
        <f aca="false">G9+G10+G11+G12+G13</f>
        <v>30.005</v>
      </c>
      <c r="H8" s="53" t="n">
        <f aca="false">G8*4+F8*9+E8*4</f>
        <v>231.473</v>
      </c>
      <c r="I8" s="34"/>
      <c r="J8" s="62" t="n">
        <f aca="false">J9+J10+J11+J12+J13</f>
        <v>0</v>
      </c>
      <c r="K8" s="34" t="n">
        <v>0.37</v>
      </c>
      <c r="L8" s="34" t="n">
        <v>0.06</v>
      </c>
      <c r="M8" s="34" t="n">
        <v>39.06</v>
      </c>
      <c r="N8" s="34" t="n">
        <v>0.17</v>
      </c>
      <c r="O8" s="34" t="n">
        <v>187.61</v>
      </c>
      <c r="P8" s="34" t="n">
        <v>168.5</v>
      </c>
      <c r="Q8" s="34" t="n">
        <v>33.55</v>
      </c>
      <c r="R8" s="34" t="n">
        <v>0.45</v>
      </c>
      <c r="S8" s="161"/>
      <c r="T8" s="161"/>
    </row>
    <row r="9" customFormat="false" ht="26.1" hidden="false" customHeight="true" outlineLevel="0" collapsed="false">
      <c r="A9" s="36" t="s">
        <v>174</v>
      </c>
      <c r="B9" s="44" t="n">
        <v>30.3</v>
      </c>
      <c r="C9" s="44" t="n">
        <v>30</v>
      </c>
      <c r="D9" s="49"/>
      <c r="E9" s="39" t="n">
        <f aca="false">7.3*C9/100</f>
        <v>2.19</v>
      </c>
      <c r="F9" s="39" t="n">
        <f aca="false">2*C9/100</f>
        <v>0.6</v>
      </c>
      <c r="G9" s="39" t="n">
        <f aca="false">63.1*C9/100</f>
        <v>18.93</v>
      </c>
      <c r="H9" s="40"/>
      <c r="I9" s="41" t="n">
        <v>0</v>
      </c>
      <c r="J9" s="41" t="n">
        <f aca="false">I9*B9/1000</f>
        <v>0</v>
      </c>
      <c r="K9" s="27"/>
      <c r="L9" s="42"/>
      <c r="M9" s="42"/>
      <c r="N9" s="42"/>
      <c r="O9" s="43"/>
      <c r="P9" s="43"/>
      <c r="Q9" s="42"/>
      <c r="R9" s="42"/>
      <c r="S9" s="161"/>
      <c r="T9" s="161"/>
    </row>
    <row r="10" customFormat="false" ht="26.1" hidden="false" customHeight="true" outlineLevel="0" collapsed="false">
      <c r="A10" s="84" t="s">
        <v>30</v>
      </c>
      <c r="B10" s="119" t="n">
        <v>150</v>
      </c>
      <c r="C10" s="119" t="n">
        <v>150</v>
      </c>
      <c r="D10" s="119"/>
      <c r="E10" s="46" t="n">
        <f aca="false">2.8*C10/100</f>
        <v>4.2</v>
      </c>
      <c r="F10" s="46" t="n">
        <f aca="false">3.2*C10/100</f>
        <v>4.8</v>
      </c>
      <c r="G10" s="46" t="n">
        <f aca="false">4.7*C10/100</f>
        <v>7.05</v>
      </c>
      <c r="H10" s="40"/>
      <c r="I10" s="41" t="n">
        <v>0</v>
      </c>
      <c r="J10" s="41" t="n">
        <f aca="false">I10*B10/1000</f>
        <v>0</v>
      </c>
      <c r="K10" s="34"/>
      <c r="L10" s="43"/>
      <c r="M10" s="43"/>
      <c r="N10" s="43"/>
      <c r="O10" s="43"/>
      <c r="P10" s="43"/>
      <c r="Q10" s="43"/>
      <c r="R10" s="43"/>
      <c r="S10" s="161"/>
      <c r="T10" s="161"/>
    </row>
    <row r="11" customFormat="false" ht="26.1" hidden="false" customHeight="true" outlineLevel="0" collapsed="false">
      <c r="A11" s="50" t="s">
        <v>31</v>
      </c>
      <c r="B11" s="82" t="n">
        <v>4</v>
      </c>
      <c r="C11" s="82" t="n">
        <v>4</v>
      </c>
      <c r="D11" s="65"/>
      <c r="E11" s="46" t="n">
        <f aca="false">0.3*C11/100</f>
        <v>0.012</v>
      </c>
      <c r="F11" s="46" t="n">
        <f aca="false">0*C11/100</f>
        <v>0</v>
      </c>
      <c r="G11" s="46" t="n">
        <f aca="false">99.5*C11/100</f>
        <v>3.98</v>
      </c>
      <c r="H11" s="40"/>
      <c r="I11" s="41" t="n">
        <v>0</v>
      </c>
      <c r="J11" s="41" t="n">
        <f aca="false">I11*B11/1000</f>
        <v>0</v>
      </c>
      <c r="K11" s="41"/>
      <c r="L11" s="41"/>
      <c r="M11" s="41"/>
      <c r="N11" s="41"/>
      <c r="O11" s="41"/>
      <c r="P11" s="41"/>
      <c r="Q11" s="41"/>
      <c r="R11" s="41"/>
      <c r="S11" s="161"/>
      <c r="T11" s="161"/>
    </row>
    <row r="12" customFormat="false" ht="26.1" hidden="false" customHeight="true" outlineLevel="0" collapsed="false">
      <c r="A12" s="36" t="s">
        <v>32</v>
      </c>
      <c r="B12" s="82" t="n">
        <v>1</v>
      </c>
      <c r="C12" s="82" t="n">
        <v>1</v>
      </c>
      <c r="D12" s="65"/>
      <c r="E12" s="46" t="n">
        <v>0</v>
      </c>
      <c r="F12" s="46" t="n">
        <v>0</v>
      </c>
      <c r="G12" s="46" t="n">
        <v>0</v>
      </c>
      <c r="H12" s="18"/>
      <c r="I12" s="41" t="n">
        <v>0</v>
      </c>
      <c r="J12" s="41" t="n">
        <f aca="false">I12*B12/1000</f>
        <v>0</v>
      </c>
      <c r="K12" s="47"/>
      <c r="L12" s="42"/>
      <c r="M12" s="42"/>
      <c r="N12" s="42"/>
      <c r="O12" s="43"/>
      <c r="P12" s="43"/>
      <c r="Q12" s="42"/>
      <c r="R12" s="42"/>
      <c r="S12" s="161"/>
      <c r="T12" s="161"/>
    </row>
    <row r="13" customFormat="false" ht="26.1" hidden="false" customHeight="true" outlineLevel="0" collapsed="false">
      <c r="A13" s="48" t="s">
        <v>53</v>
      </c>
      <c r="B13" s="49" t="n">
        <v>5</v>
      </c>
      <c r="C13" s="49" t="n">
        <v>5</v>
      </c>
      <c r="D13" s="38"/>
      <c r="E13" s="45" t="n">
        <f aca="false">0.6*C13/100</f>
        <v>0.03</v>
      </c>
      <c r="F13" s="45" t="n">
        <f aca="false">82.5*C13/100</f>
        <v>4.125</v>
      </c>
      <c r="G13" s="45" t="n">
        <f aca="false">0.9*C13/100</f>
        <v>0.045</v>
      </c>
      <c r="H13" s="18"/>
      <c r="I13" s="41" t="n">
        <v>0</v>
      </c>
      <c r="J13" s="41" t="n">
        <f aca="false">I13*B13/1000</f>
        <v>0</v>
      </c>
      <c r="K13" s="34"/>
      <c r="L13" s="34"/>
      <c r="M13" s="34"/>
      <c r="N13" s="34"/>
      <c r="O13" s="34"/>
      <c r="P13" s="34"/>
      <c r="Q13" s="34"/>
      <c r="R13" s="34"/>
      <c r="S13" s="161"/>
      <c r="T13" s="161"/>
    </row>
    <row r="14" customFormat="false" ht="26.1" hidden="false" customHeight="true" outlineLevel="0" collapsed="false">
      <c r="A14" s="247" t="s">
        <v>252</v>
      </c>
      <c r="B14" s="247"/>
      <c r="C14" s="247"/>
      <c r="D14" s="248" t="s">
        <v>253</v>
      </c>
      <c r="E14" s="32" t="n">
        <f aca="false">E15+E16+E17</f>
        <v>4.636</v>
      </c>
      <c r="F14" s="32" t="n">
        <f aca="false">F15+F16+F17</f>
        <v>4.447</v>
      </c>
      <c r="G14" s="32" t="n">
        <f aca="false">G15+G16+G17</f>
        <v>33.763</v>
      </c>
      <c r="H14" s="53" t="n">
        <f aca="false">E14*4+F14*9+G14*4</f>
        <v>193.619</v>
      </c>
      <c r="I14" s="34" t="n">
        <v>0</v>
      </c>
      <c r="J14" s="62" t="n">
        <f aca="false">J15+J16+J17</f>
        <v>0</v>
      </c>
      <c r="K14" s="34" t="n">
        <v>0</v>
      </c>
      <c r="L14" s="34" t="n">
        <v>0.03</v>
      </c>
      <c r="M14" s="34" t="n">
        <v>0.66</v>
      </c>
      <c r="N14" s="34" t="n">
        <v>0.37</v>
      </c>
      <c r="O14" s="34" t="n">
        <v>189.1</v>
      </c>
      <c r="P14" s="34" t="n">
        <v>132.35</v>
      </c>
      <c r="Q14" s="34" t="n">
        <v>12.27</v>
      </c>
      <c r="R14" s="34" t="n">
        <v>0.28</v>
      </c>
      <c r="S14" s="161"/>
      <c r="T14" s="161"/>
    </row>
    <row r="15" customFormat="false" ht="26.1" hidden="false" customHeight="true" outlineLevel="0" collapsed="false">
      <c r="A15" s="36" t="s">
        <v>36</v>
      </c>
      <c r="B15" s="37" t="n">
        <v>30</v>
      </c>
      <c r="C15" s="37" t="n">
        <v>30</v>
      </c>
      <c r="D15" s="31"/>
      <c r="E15" s="46" t="n">
        <f aca="false">11.3*C15/100</f>
        <v>3.39</v>
      </c>
      <c r="F15" s="46" t="n">
        <f aca="false">0.7*C15/100</f>
        <v>0.21</v>
      </c>
      <c r="G15" s="46" t="n">
        <f aca="false">73.3*C15/100</f>
        <v>21.99</v>
      </c>
      <c r="H15" s="33"/>
      <c r="I15" s="47" t="n">
        <v>0</v>
      </c>
      <c r="J15" s="47" t="n">
        <f aca="false">I15*B15/1000</f>
        <v>0</v>
      </c>
      <c r="K15" s="57"/>
      <c r="L15" s="57"/>
      <c r="M15" s="57"/>
      <c r="N15" s="57"/>
      <c r="O15" s="57"/>
      <c r="P15" s="57"/>
      <c r="Q15" s="34"/>
      <c r="R15" s="54"/>
      <c r="S15" s="161"/>
      <c r="T15" s="161"/>
    </row>
    <row r="16" customFormat="false" ht="26.1" hidden="false" customHeight="true" outlineLevel="0" collapsed="false">
      <c r="A16" s="36" t="s">
        <v>53</v>
      </c>
      <c r="B16" s="37" t="n">
        <v>5</v>
      </c>
      <c r="C16" s="37" t="n">
        <v>5</v>
      </c>
      <c r="D16" s="37"/>
      <c r="E16" s="45" t="n">
        <f aca="false">0.6*C16/100</f>
        <v>0.03</v>
      </c>
      <c r="F16" s="45" t="n">
        <f aca="false">82.5*C16/100</f>
        <v>4.125</v>
      </c>
      <c r="G16" s="45" t="n">
        <f aca="false">0.9*C16/100</f>
        <v>0.045</v>
      </c>
      <c r="H16" s="244"/>
      <c r="I16" s="41" t="n">
        <v>0</v>
      </c>
      <c r="J16" s="47" t="n">
        <f aca="false">I16*B16/1000</f>
        <v>0</v>
      </c>
      <c r="K16" s="41"/>
      <c r="L16" s="41"/>
      <c r="M16" s="41"/>
      <c r="N16" s="41"/>
      <c r="O16" s="41"/>
      <c r="P16" s="41"/>
      <c r="Q16" s="42"/>
      <c r="R16" s="42"/>
      <c r="S16" s="161"/>
      <c r="T16" s="161"/>
    </row>
    <row r="17" customFormat="false" ht="26.1" hidden="false" customHeight="true" outlineLevel="0" collapsed="false">
      <c r="A17" s="50" t="s">
        <v>37</v>
      </c>
      <c r="B17" s="65" t="n">
        <v>16.5</v>
      </c>
      <c r="C17" s="65" t="n">
        <v>16</v>
      </c>
      <c r="D17" s="249"/>
      <c r="E17" s="32" t="n">
        <f aca="false">7.6*C17/100</f>
        <v>1.216</v>
      </c>
      <c r="F17" s="46" t="n">
        <f aca="false">0.7*C17/100</f>
        <v>0.112</v>
      </c>
      <c r="G17" s="46" t="n">
        <f aca="false">73.3*C17/100</f>
        <v>11.728</v>
      </c>
      <c r="H17" s="250"/>
      <c r="I17" s="47" t="n">
        <v>0</v>
      </c>
      <c r="J17" s="47" t="n">
        <f aca="false">I17*B17/1000</f>
        <v>0</v>
      </c>
      <c r="K17" s="47"/>
      <c r="L17" s="47"/>
      <c r="M17" s="47"/>
      <c r="N17" s="47"/>
      <c r="O17" s="47"/>
      <c r="P17" s="47"/>
      <c r="Q17" s="292"/>
      <c r="R17" s="292"/>
      <c r="S17" s="161"/>
      <c r="T17" s="161"/>
    </row>
    <row r="18" customFormat="false" ht="26.1" hidden="false" customHeight="true" outlineLevel="0" collapsed="false">
      <c r="A18" s="30" t="s">
        <v>39</v>
      </c>
      <c r="B18" s="30"/>
      <c r="C18" s="30"/>
      <c r="D18" s="31" t="n">
        <v>200</v>
      </c>
      <c r="E18" s="32" t="n">
        <f aca="false">E19+E20+E21</f>
        <v>2.905</v>
      </c>
      <c r="F18" s="32" t="n">
        <f aca="false">F19+F20+F21</f>
        <v>3.2</v>
      </c>
      <c r="G18" s="32" t="n">
        <f aca="false">G19+G20+G21</f>
        <v>19.6457</v>
      </c>
      <c r="H18" s="53" t="n">
        <f aca="false">G18*4+F18*9+E18*4</f>
        <v>119.0028</v>
      </c>
      <c r="I18" s="34"/>
      <c r="J18" s="62" t="n">
        <f aca="false">J19+J20+J21</f>
        <v>0</v>
      </c>
      <c r="K18" s="34" t="n">
        <v>0.52</v>
      </c>
      <c r="L18" s="34" t="n">
        <v>0.03</v>
      </c>
      <c r="M18" s="34" t="n">
        <v>12</v>
      </c>
      <c r="N18" s="34" t="n">
        <v>0</v>
      </c>
      <c r="O18" s="34" t="n">
        <v>106</v>
      </c>
      <c r="P18" s="34" t="n">
        <v>78.3</v>
      </c>
      <c r="Q18" s="34" t="n">
        <v>12.18</v>
      </c>
      <c r="R18" s="34" t="n">
        <v>0.13</v>
      </c>
      <c r="S18" s="161"/>
      <c r="T18" s="161"/>
    </row>
    <row r="19" customFormat="false" ht="26.1" hidden="false" customHeight="true" outlineLevel="0" collapsed="false">
      <c r="A19" s="50" t="s">
        <v>40</v>
      </c>
      <c r="B19" s="63" t="n">
        <v>0.3</v>
      </c>
      <c r="C19" s="63" t="n">
        <v>0.3</v>
      </c>
      <c r="D19" s="37"/>
      <c r="E19" s="64" t="n">
        <f aca="false">20*C19/100</f>
        <v>0.06</v>
      </c>
      <c r="F19" s="64" t="n">
        <v>0</v>
      </c>
      <c r="G19" s="64" t="n">
        <f aca="false">6.9*C19/100</f>
        <v>0.0207</v>
      </c>
      <c r="H19" s="64"/>
      <c r="I19" s="34" t="n">
        <v>0</v>
      </c>
      <c r="J19" s="34" t="n">
        <f aca="false">I19*B19/1000</f>
        <v>0</v>
      </c>
      <c r="K19" s="34"/>
      <c r="L19" s="34"/>
      <c r="M19" s="34"/>
      <c r="N19" s="34"/>
      <c r="O19" s="34"/>
      <c r="P19" s="34"/>
      <c r="Q19" s="41"/>
      <c r="R19" s="41"/>
      <c r="S19" s="161"/>
      <c r="T19" s="161"/>
    </row>
    <row r="20" customFormat="false" ht="18" hidden="false" customHeight="true" outlineLevel="0" collapsed="false">
      <c r="A20" s="36" t="s">
        <v>30</v>
      </c>
      <c r="B20" s="37" t="n">
        <v>100</v>
      </c>
      <c r="C20" s="37" t="n">
        <v>100</v>
      </c>
      <c r="D20" s="37"/>
      <c r="E20" s="46" t="n">
        <f aca="false">2.8*C20/100</f>
        <v>2.8</v>
      </c>
      <c r="F20" s="46" t="n">
        <f aca="false">3.2*C20/100</f>
        <v>3.2</v>
      </c>
      <c r="G20" s="46" t="n">
        <f aca="false">4.7*C20/100</f>
        <v>4.7</v>
      </c>
      <c r="H20" s="64"/>
      <c r="I20" s="34" t="n">
        <v>0</v>
      </c>
      <c r="J20" s="34" t="n">
        <f aca="false">I20*B20/1000</f>
        <v>0</v>
      </c>
      <c r="K20" s="34"/>
      <c r="L20" s="34"/>
      <c r="M20" s="34"/>
      <c r="N20" s="34"/>
      <c r="O20" s="34"/>
      <c r="P20" s="34"/>
      <c r="Q20" s="42"/>
      <c r="R20" s="42"/>
      <c r="S20" s="161"/>
      <c r="T20" s="161"/>
    </row>
    <row r="21" customFormat="false" ht="18.75" hidden="false" customHeight="true" outlineLevel="0" collapsed="false">
      <c r="A21" s="50" t="s">
        <v>31</v>
      </c>
      <c r="B21" s="65" t="n">
        <v>15</v>
      </c>
      <c r="C21" s="65" t="n">
        <v>15</v>
      </c>
      <c r="D21" s="31"/>
      <c r="E21" s="46" t="n">
        <f aca="false">0.3*C21/100</f>
        <v>0.045</v>
      </c>
      <c r="F21" s="46" t="n">
        <f aca="false">0*C21/100</f>
        <v>0</v>
      </c>
      <c r="G21" s="46" t="n">
        <f aca="false">99.5*C21/100</f>
        <v>14.925</v>
      </c>
      <c r="H21" s="66"/>
      <c r="I21" s="34" t="n">
        <v>0</v>
      </c>
      <c r="J21" s="34" t="n">
        <f aca="false">I21*B21/1000</f>
        <v>0</v>
      </c>
      <c r="K21" s="34"/>
      <c r="L21" s="34"/>
      <c r="M21" s="34"/>
      <c r="N21" s="34"/>
      <c r="O21" s="34"/>
      <c r="P21" s="34"/>
      <c r="Q21" s="42"/>
      <c r="R21" s="42"/>
      <c r="S21" s="161"/>
      <c r="T21" s="161"/>
    </row>
    <row r="22" customFormat="false" ht="26.1" hidden="false" customHeight="true" outlineLevel="0" collapsed="false">
      <c r="A22" s="69" t="s">
        <v>41</v>
      </c>
      <c r="B22" s="69"/>
      <c r="C22" s="69"/>
      <c r="D22" s="70" t="n">
        <v>30</v>
      </c>
      <c r="E22" s="32" t="n">
        <f aca="false">6.6*D22/100</f>
        <v>1.98</v>
      </c>
      <c r="F22" s="32" t="n">
        <f aca="false">1.1*D22/100</f>
        <v>0.33</v>
      </c>
      <c r="G22" s="32" t="n">
        <f aca="false">41*D22/100</f>
        <v>12.3</v>
      </c>
      <c r="H22" s="28" t="n">
        <f aca="false">E22*4+F22*9+G22*4</f>
        <v>60.09</v>
      </c>
      <c r="I22" s="34" t="n">
        <v>0</v>
      </c>
      <c r="J22" s="71" t="n">
        <f aca="false">I22*D22/1000</f>
        <v>0</v>
      </c>
      <c r="K22" s="34" t="n">
        <v>0</v>
      </c>
      <c r="L22" s="34" t="n">
        <v>0.0333333333333333</v>
      </c>
      <c r="M22" s="34" t="n">
        <v>0</v>
      </c>
      <c r="N22" s="34" t="n">
        <v>0.32</v>
      </c>
      <c r="O22" s="34" t="n">
        <v>7</v>
      </c>
      <c r="P22" s="34" t="n">
        <v>31</v>
      </c>
      <c r="Q22" s="34" t="n">
        <v>8.2</v>
      </c>
      <c r="R22" s="34" t="n">
        <v>0.58</v>
      </c>
      <c r="S22" s="161"/>
      <c r="T22" s="161"/>
    </row>
    <row r="23" customFormat="false" ht="26.1" hidden="false" customHeight="true" outlineLevel="0" collapsed="false">
      <c r="A23" s="69" t="s">
        <v>42</v>
      </c>
      <c r="B23" s="69"/>
      <c r="C23" s="69"/>
      <c r="D23" s="70" t="n">
        <v>30</v>
      </c>
      <c r="E23" s="32" t="n">
        <f aca="false">7.6*D23/100</f>
        <v>2.28</v>
      </c>
      <c r="F23" s="32" t="n">
        <f aca="false">0.9*D23/100</f>
        <v>0.27</v>
      </c>
      <c r="G23" s="32" t="n">
        <f aca="false">48.4*D23/100</f>
        <v>14.52</v>
      </c>
      <c r="H23" s="28" t="n">
        <f aca="false">E23*4+F23*9+G23*4</f>
        <v>69.63</v>
      </c>
      <c r="I23" s="41" t="n">
        <v>0</v>
      </c>
      <c r="J23" s="71" t="n">
        <f aca="false">I23*D23/1000</f>
        <v>0</v>
      </c>
      <c r="K23" s="34" t="n">
        <v>0</v>
      </c>
      <c r="L23" s="34" t="n">
        <v>0.02</v>
      </c>
      <c r="M23" s="34" t="n">
        <v>0</v>
      </c>
      <c r="N23" s="34" t="n">
        <v>0.03</v>
      </c>
      <c r="O23" s="34" t="n">
        <v>2.99</v>
      </c>
      <c r="P23" s="34" t="n">
        <v>13</v>
      </c>
      <c r="Q23" s="34" t="n">
        <v>2.74</v>
      </c>
      <c r="R23" s="34" t="n">
        <v>0.31</v>
      </c>
      <c r="S23" s="161"/>
      <c r="T23" s="161"/>
    </row>
    <row r="24" customFormat="false" ht="26.1" hidden="false" customHeight="true" outlineLevel="0" collapsed="false">
      <c r="A24" s="22" t="s">
        <v>43</v>
      </c>
      <c r="B24" s="22"/>
      <c r="C24" s="22"/>
      <c r="D24" s="22"/>
      <c r="E24" s="23" t="n">
        <f aca="false">E25+E38+E46+E54+E61+E64+E65</f>
        <v>33.67127</v>
      </c>
      <c r="F24" s="23" t="n">
        <f aca="false">F25+F38+F46+F54+F61+F64+F65</f>
        <v>34.05748</v>
      </c>
      <c r="G24" s="23" t="n">
        <f aca="false">G25+G38+G46+G54+G61+G64+G65</f>
        <v>124.99581</v>
      </c>
      <c r="H24" s="72" t="n">
        <f aca="false">H25+H37+H45+H54+H61+H64+H65+H66</f>
        <v>898.30304</v>
      </c>
      <c r="I24" s="19"/>
      <c r="J24" s="29" t="n">
        <f aca="false">J26+J38+J46+J54+J61+J64+J65</f>
        <v>0</v>
      </c>
      <c r="K24" s="19" t="n">
        <f aca="false">K26+K38+K46+K54+K61+K64+K65+K66</f>
        <v>53.81</v>
      </c>
      <c r="L24" s="19" t="n">
        <f aca="false">L26+L38+L46+L54+L61+L64+L65+L66</f>
        <v>0.393333333333333</v>
      </c>
      <c r="M24" s="19" t="n">
        <f aca="false">M26+M38+M46+M54+M61+M64+M65+M66</f>
        <v>0.173333333333333</v>
      </c>
      <c r="N24" s="19" t="n">
        <f aca="false">N26+N38+N46+N54+N61+N64+N65+N66</f>
        <v>3.82666666666667</v>
      </c>
      <c r="O24" s="19" t="n">
        <f aca="false">O26+O38+O46+O54+O61+O64+O65+O66</f>
        <v>222.813333333333</v>
      </c>
      <c r="P24" s="19" t="n">
        <f aca="false">P26+P38+P46+P54+P61+P64+P65+P66</f>
        <v>330.736666666667</v>
      </c>
      <c r="Q24" s="19" t="n">
        <f aca="false">Q26+Q38+Q46+Q54+Q61+Q64+Q65+Q66</f>
        <v>66.0666666666667</v>
      </c>
      <c r="R24" s="19" t="n">
        <f aca="false">R26+R38+R46+R54+R61+R64+R65+R66</f>
        <v>6.73</v>
      </c>
      <c r="S24" s="161"/>
      <c r="T24" s="161"/>
    </row>
    <row r="25" customFormat="false" ht="18.75" hidden="false" customHeight="true" outlineLevel="0" collapsed="false">
      <c r="A25" s="74"/>
      <c r="B25" s="316"/>
      <c r="C25" s="316"/>
      <c r="D25" s="75"/>
      <c r="E25" s="27" t="n">
        <f aca="false">E26-(E26*6/100)</f>
        <v>5.28327</v>
      </c>
      <c r="F25" s="27" t="n">
        <f aca="false">F26-(F26*12/100)</f>
        <v>6.35448</v>
      </c>
      <c r="G25" s="27" t="n">
        <f aca="false">G26-(G26*9/100)</f>
        <v>14.46081</v>
      </c>
      <c r="H25" s="91" t="n">
        <f aca="false">E25*4+F25*9+G25*4</f>
        <v>136.16664</v>
      </c>
      <c r="I25" s="19"/>
      <c r="J25" s="19"/>
      <c r="K25" s="19"/>
      <c r="L25" s="19"/>
      <c r="M25" s="19"/>
      <c r="N25" s="19"/>
      <c r="O25" s="76"/>
      <c r="P25" s="76"/>
      <c r="Q25" s="19"/>
      <c r="R25" s="19"/>
      <c r="S25" s="161"/>
      <c r="T25" s="161"/>
    </row>
    <row r="26" customFormat="false" ht="22.5" hidden="false" customHeight="true" outlineLevel="0" collapsed="false">
      <c r="A26" s="77" t="s">
        <v>254</v>
      </c>
      <c r="B26" s="77"/>
      <c r="C26" s="77"/>
      <c r="D26" s="31" t="s">
        <v>27</v>
      </c>
      <c r="E26" s="32" t="n">
        <f aca="false">E27+E28+E29+E30+E31+E32+E33+E34+E35+E36</f>
        <v>5.6205</v>
      </c>
      <c r="F26" s="32" t="n">
        <f aca="false">F27+F28+F29+F30+F31+F32+F33+F34+F35+F36</f>
        <v>7.221</v>
      </c>
      <c r="G26" s="32" t="n">
        <f aca="false">G27+G28+G29+G30+G31+G32+G33+G34+G35+G36</f>
        <v>15.891</v>
      </c>
      <c r="H26" s="67" t="n">
        <f aca="false">E26*4+F26*9+G26*4</f>
        <v>151.035</v>
      </c>
      <c r="I26" s="34"/>
      <c r="J26" s="62" t="n">
        <f aca="false">J27+J28+J29+J30+J31+J32+J33+J34+J35+J36</f>
        <v>0</v>
      </c>
      <c r="K26" s="54" t="n">
        <v>2.19</v>
      </c>
      <c r="L26" s="34" t="n">
        <v>0.06</v>
      </c>
      <c r="M26" s="34" t="n">
        <v>0.02</v>
      </c>
      <c r="N26" s="34" t="n">
        <v>0.56</v>
      </c>
      <c r="O26" s="34" t="n">
        <v>46.13</v>
      </c>
      <c r="P26" s="34" t="n">
        <v>69.87</v>
      </c>
      <c r="Q26" s="34" t="n">
        <v>15.49</v>
      </c>
      <c r="R26" s="34" t="n">
        <v>1.01</v>
      </c>
      <c r="S26" s="161"/>
      <c r="T26" s="161"/>
    </row>
    <row r="27" customFormat="false" ht="19.5" hidden="false" customHeight="true" outlineLevel="0" collapsed="false">
      <c r="A27" s="59" t="s">
        <v>166</v>
      </c>
      <c r="B27" s="78" t="n">
        <f aca="false">C27*1.36</f>
        <v>22.44</v>
      </c>
      <c r="C27" s="139" t="n">
        <v>16.5</v>
      </c>
      <c r="D27" s="150"/>
      <c r="E27" s="54" t="n">
        <f aca="false">18.9*C27/100</f>
        <v>3.1185</v>
      </c>
      <c r="F27" s="17" t="n">
        <f aca="false">12.4*C27/100</f>
        <v>2.046</v>
      </c>
      <c r="G27" s="17" t="n">
        <v>0</v>
      </c>
      <c r="H27" s="251"/>
      <c r="I27" s="34" t="n">
        <v>0</v>
      </c>
      <c r="J27" s="407" t="n">
        <f aca="false">I27*B27/1000</f>
        <v>0</v>
      </c>
      <c r="K27" s="137"/>
      <c r="L27" s="137"/>
      <c r="M27" s="138"/>
      <c r="N27" s="138"/>
      <c r="O27" s="137"/>
      <c r="P27" s="137"/>
      <c r="Q27" s="292"/>
      <c r="R27" s="292"/>
      <c r="S27" s="161"/>
      <c r="T27" s="161"/>
    </row>
    <row r="28" s="55" customFormat="true" ht="15.75" hidden="false" customHeight="true" outlineLevel="0" collapsed="false">
      <c r="A28" s="48" t="s">
        <v>255</v>
      </c>
      <c r="B28" s="44" t="n">
        <v>56</v>
      </c>
      <c r="C28" s="37" t="n">
        <v>40</v>
      </c>
      <c r="D28" s="49"/>
      <c r="E28" s="56" t="n">
        <f aca="false">2*C28/100</f>
        <v>0.8</v>
      </c>
      <c r="F28" s="56" t="n">
        <f aca="false">0.1*C28/100</f>
        <v>0.04</v>
      </c>
      <c r="G28" s="56" t="n">
        <f aca="false">19.7*C28/100</f>
        <v>7.88</v>
      </c>
      <c r="H28" s="80"/>
      <c r="I28" s="61" t="n">
        <v>0</v>
      </c>
      <c r="J28" s="302" t="n">
        <f aca="false">I28*B28/1000</f>
        <v>0</v>
      </c>
      <c r="K28" s="42"/>
      <c r="L28" s="42"/>
      <c r="M28" s="43"/>
      <c r="N28" s="43"/>
      <c r="O28" s="42"/>
      <c r="P28" s="42"/>
      <c r="Q28" s="34"/>
      <c r="R28" s="54"/>
      <c r="S28" s="161"/>
      <c r="T28" s="162"/>
      <c r="U28" s="10"/>
      <c r="V28" s="10"/>
      <c r="W28" s="10"/>
      <c r="X28" s="10"/>
      <c r="Y28" s="10"/>
      <c r="Z28" s="10"/>
      <c r="AA28" s="10"/>
      <c r="AB28" s="10"/>
    </row>
    <row r="29" s="55" customFormat="true" ht="17.25" hidden="false" customHeight="true" outlineLevel="0" collapsed="false">
      <c r="A29" s="50" t="s">
        <v>256</v>
      </c>
      <c r="B29" s="44" t="n">
        <v>25</v>
      </c>
      <c r="C29" s="260" t="n">
        <v>20</v>
      </c>
      <c r="D29" s="44"/>
      <c r="E29" s="56" t="n">
        <f aca="false">1.8*C29/100</f>
        <v>0.36</v>
      </c>
      <c r="F29" s="56" t="n">
        <v>0</v>
      </c>
      <c r="G29" s="56" t="n">
        <f aca="false">5.4*C29/100</f>
        <v>1.08</v>
      </c>
      <c r="H29" s="244"/>
      <c r="I29" s="47" t="n">
        <v>0</v>
      </c>
      <c r="J29" s="302" t="n">
        <f aca="false">I29*B29/1000</f>
        <v>0</v>
      </c>
      <c r="K29" s="43"/>
      <c r="L29" s="43"/>
      <c r="M29" s="43"/>
      <c r="N29" s="43"/>
      <c r="O29" s="43"/>
      <c r="P29" s="43"/>
      <c r="Q29" s="19"/>
      <c r="R29" s="19"/>
      <c r="S29" s="161"/>
      <c r="T29" s="162"/>
      <c r="U29" s="10"/>
      <c r="V29" s="10"/>
      <c r="W29" s="10"/>
      <c r="X29" s="10"/>
      <c r="Y29" s="10"/>
      <c r="Z29" s="10"/>
      <c r="AA29" s="10"/>
      <c r="AB29" s="10"/>
    </row>
    <row r="30" s="58" customFormat="true" ht="15" hidden="false" customHeight="true" outlineLevel="0" collapsed="false">
      <c r="A30" s="36" t="s">
        <v>257</v>
      </c>
      <c r="B30" s="44" t="n">
        <f aca="false">C30*1.33</f>
        <v>53.2</v>
      </c>
      <c r="C30" s="44" t="n">
        <v>40</v>
      </c>
      <c r="D30" s="253"/>
      <c r="E30" s="56" t="n">
        <f aca="false">1.7*C30/100</f>
        <v>0.68</v>
      </c>
      <c r="F30" s="56" t="n">
        <v>0</v>
      </c>
      <c r="G30" s="56" t="n">
        <f aca="false">10.8*C30/100</f>
        <v>4.32</v>
      </c>
      <c r="H30" s="80"/>
      <c r="I30" s="61" t="n">
        <v>0</v>
      </c>
      <c r="J30" s="302" t="n">
        <f aca="false">I30*B30/1000</f>
        <v>0</v>
      </c>
      <c r="K30" s="86"/>
      <c r="L30" s="86"/>
      <c r="M30" s="57"/>
      <c r="N30" s="57"/>
      <c r="O30" s="86"/>
      <c r="P30" s="86"/>
      <c r="Q30" s="34"/>
      <c r="R30" s="34"/>
      <c r="S30" s="161"/>
      <c r="T30" s="162"/>
      <c r="U30" s="10"/>
      <c r="V30" s="10"/>
      <c r="W30" s="10"/>
      <c r="X30" s="10"/>
      <c r="Y30" s="10"/>
      <c r="Z30" s="10"/>
      <c r="AA30" s="10"/>
      <c r="AB30" s="10"/>
    </row>
    <row r="31" s="55" customFormat="true" ht="16.5" hidden="false" customHeight="true" outlineLevel="0" collapsed="false">
      <c r="A31" s="36" t="s">
        <v>258</v>
      </c>
      <c r="B31" s="139" t="n">
        <f aca="false">C31*1.25</f>
        <v>12.5</v>
      </c>
      <c r="C31" s="301" t="n">
        <v>10</v>
      </c>
      <c r="D31" s="44"/>
      <c r="E31" s="56" t="n">
        <f aca="false">1.3*C31/100</f>
        <v>0.13</v>
      </c>
      <c r="F31" s="56" t="n">
        <f aca="false">0.1*C31/100</f>
        <v>0.01</v>
      </c>
      <c r="G31" s="56" t="n">
        <f aca="false">7*C31/100</f>
        <v>0.7</v>
      </c>
      <c r="H31" s="244"/>
      <c r="I31" s="47" t="n">
        <v>0</v>
      </c>
      <c r="J31" s="302" t="n">
        <f aca="false">I31*B31/1000</f>
        <v>0</v>
      </c>
      <c r="K31" s="43"/>
      <c r="L31" s="43"/>
      <c r="M31" s="43"/>
      <c r="N31" s="43"/>
      <c r="O31" s="43"/>
      <c r="P31" s="43"/>
      <c r="Q31" s="47"/>
      <c r="R31" s="47"/>
      <c r="S31" s="161"/>
      <c r="T31" s="162"/>
      <c r="U31" s="10"/>
      <c r="V31" s="10"/>
      <c r="W31" s="10"/>
      <c r="X31" s="10"/>
      <c r="Y31" s="10"/>
      <c r="Z31" s="10"/>
      <c r="AA31" s="10"/>
      <c r="AB31" s="10"/>
    </row>
    <row r="32" s="55" customFormat="true" ht="51.75" hidden="false" customHeight="true" outlineLevel="0" collapsed="false">
      <c r="A32" s="36" t="s">
        <v>65</v>
      </c>
      <c r="B32" s="44" t="n">
        <v>4</v>
      </c>
      <c r="C32" s="260" t="n">
        <v>4</v>
      </c>
      <c r="D32" s="31"/>
      <c r="E32" s="56" t="n">
        <f aca="false">4.8*C32/100</f>
        <v>0.192</v>
      </c>
      <c r="F32" s="56" t="n">
        <v>0</v>
      </c>
      <c r="G32" s="56" t="n">
        <f aca="false">18.9*C32/100</f>
        <v>0.756</v>
      </c>
      <c r="H32" s="64"/>
      <c r="I32" s="41" t="n">
        <v>0</v>
      </c>
      <c r="J32" s="302" t="n">
        <f aca="false">I32*B32/1000</f>
        <v>0</v>
      </c>
      <c r="K32" s="41"/>
      <c r="L32" s="41"/>
      <c r="M32" s="426"/>
      <c r="N32" s="426"/>
      <c r="O32" s="426"/>
      <c r="P32" s="41"/>
      <c r="Q32" s="41"/>
      <c r="R32" s="41"/>
      <c r="S32" s="161"/>
      <c r="T32" s="162"/>
      <c r="U32" s="10"/>
      <c r="V32" s="10"/>
      <c r="W32" s="10"/>
      <c r="X32" s="10"/>
      <c r="Y32" s="10"/>
      <c r="Z32" s="10"/>
      <c r="AA32" s="10"/>
      <c r="AB32" s="10"/>
    </row>
    <row r="33" s="55" customFormat="true" ht="14.25" hidden="false" customHeight="true" outlineLevel="0" collapsed="false">
      <c r="A33" s="36" t="s">
        <v>52</v>
      </c>
      <c r="B33" s="131" t="n">
        <f aca="false">C33*1.16</f>
        <v>11.6</v>
      </c>
      <c r="C33" s="115" t="n">
        <v>10</v>
      </c>
      <c r="D33" s="266"/>
      <c r="E33" s="32" t="n">
        <f aca="false">1.7*C33/100</f>
        <v>0.17</v>
      </c>
      <c r="F33" s="45" t="n">
        <v>0</v>
      </c>
      <c r="G33" s="45" t="n">
        <f aca="false">9.5*C33/100</f>
        <v>0.95</v>
      </c>
      <c r="H33" s="244"/>
      <c r="I33" s="47" t="n">
        <v>0</v>
      </c>
      <c r="J33" s="302" t="n">
        <f aca="false">I33*B33/1000</f>
        <v>0</v>
      </c>
      <c r="K33" s="43"/>
      <c r="L33" s="43"/>
      <c r="M33" s="43"/>
      <c r="N33" s="43"/>
      <c r="O33" s="43"/>
      <c r="P33" s="43"/>
      <c r="Q33" s="41"/>
      <c r="R33" s="27"/>
      <c r="S33" s="161"/>
      <c r="T33" s="162"/>
      <c r="U33" s="10"/>
      <c r="V33" s="10"/>
      <c r="W33" s="10"/>
      <c r="X33" s="10"/>
      <c r="Y33" s="10"/>
      <c r="Z33" s="10"/>
      <c r="AA33" s="10"/>
      <c r="AB33" s="10"/>
    </row>
    <row r="34" customFormat="false" ht="17.25" hidden="false" customHeight="true" outlineLevel="0" collapsed="false">
      <c r="A34" s="50" t="s">
        <v>33</v>
      </c>
      <c r="B34" s="37" t="n">
        <v>5</v>
      </c>
      <c r="C34" s="37" t="n">
        <v>5</v>
      </c>
      <c r="D34" s="44"/>
      <c r="E34" s="45" t="n">
        <f aca="false">0.6*C34/100</f>
        <v>0.03</v>
      </c>
      <c r="F34" s="45" t="n">
        <f aca="false">82.5*C34/100</f>
        <v>4.125</v>
      </c>
      <c r="G34" s="45" t="n">
        <f aca="false">0.9*C34/100</f>
        <v>0.045</v>
      </c>
      <c r="H34" s="244"/>
      <c r="I34" s="47" t="n">
        <v>0</v>
      </c>
      <c r="J34" s="302" t="n">
        <f aca="false">I34*B34/1000</f>
        <v>0</v>
      </c>
      <c r="K34" s="42"/>
      <c r="L34" s="42"/>
      <c r="M34" s="43"/>
      <c r="N34" s="43"/>
      <c r="O34" s="42"/>
      <c r="P34" s="42"/>
      <c r="Q34" s="57"/>
      <c r="R34" s="57"/>
      <c r="S34" s="161"/>
      <c r="T34" s="161"/>
    </row>
    <row r="35" s="55" customFormat="true" ht="17.25" hidden="false" customHeight="true" outlineLevel="0" collapsed="false">
      <c r="A35" s="50" t="s">
        <v>32</v>
      </c>
      <c r="B35" s="37" t="n">
        <v>1</v>
      </c>
      <c r="C35" s="37" t="n">
        <v>1</v>
      </c>
      <c r="D35" s="44"/>
      <c r="E35" s="56"/>
      <c r="F35" s="56"/>
      <c r="G35" s="56"/>
      <c r="H35" s="244"/>
      <c r="I35" s="47" t="n">
        <v>0</v>
      </c>
      <c r="J35" s="302" t="n">
        <f aca="false">I35*B35/1000</f>
        <v>0</v>
      </c>
      <c r="K35" s="42"/>
      <c r="L35" s="42"/>
      <c r="M35" s="43"/>
      <c r="N35" s="43"/>
      <c r="O35" s="42"/>
      <c r="P35" s="42"/>
      <c r="Q35" s="57"/>
      <c r="R35" s="57"/>
      <c r="S35" s="161"/>
      <c r="T35" s="162"/>
      <c r="U35" s="10"/>
      <c r="V35" s="10"/>
      <c r="W35" s="10"/>
      <c r="X35" s="10"/>
      <c r="Y35" s="10"/>
      <c r="Z35" s="10"/>
      <c r="AA35" s="10"/>
      <c r="AB35" s="10"/>
    </row>
    <row r="36" s="55" customFormat="true" ht="15.75" hidden="false" customHeight="true" outlineLevel="0" collapsed="false">
      <c r="A36" s="36" t="s">
        <v>64</v>
      </c>
      <c r="B36" s="37" t="n">
        <v>5</v>
      </c>
      <c r="C36" s="37" t="n">
        <v>5</v>
      </c>
      <c r="D36" s="31"/>
      <c r="E36" s="117" t="n">
        <f aca="false">2.8*C36/100</f>
        <v>0.14</v>
      </c>
      <c r="F36" s="39" t="n">
        <f aca="false">20*C36/100</f>
        <v>1</v>
      </c>
      <c r="G36" s="39" t="n">
        <f aca="false">3.2*C36/100</f>
        <v>0.16</v>
      </c>
      <c r="H36" s="33"/>
      <c r="I36" s="381" t="n">
        <v>0</v>
      </c>
      <c r="J36" s="302" t="n">
        <f aca="false">I36*B36/1000</f>
        <v>0</v>
      </c>
      <c r="K36" s="21"/>
      <c r="L36" s="21"/>
      <c r="M36" s="21"/>
      <c r="N36" s="21"/>
      <c r="O36" s="21"/>
      <c r="P36" s="21"/>
      <c r="Q36" s="110"/>
      <c r="R36" s="110"/>
      <c r="S36" s="161"/>
      <c r="T36" s="162"/>
      <c r="U36" s="10"/>
      <c r="V36" s="10"/>
      <c r="W36" s="10"/>
      <c r="X36" s="10"/>
      <c r="Y36" s="10"/>
      <c r="Z36" s="10"/>
      <c r="AA36" s="10"/>
      <c r="AB36" s="10"/>
    </row>
    <row r="37" s="55" customFormat="true" ht="21" hidden="false" customHeight="true" outlineLevel="0" collapsed="false">
      <c r="A37" s="84"/>
      <c r="B37" s="119"/>
      <c r="C37" s="119"/>
      <c r="D37" s="79"/>
      <c r="E37" s="27" t="n">
        <f aca="false">E38-(E38*6/100)</f>
        <v>15.97718</v>
      </c>
      <c r="F37" s="27" t="n">
        <f aca="false">F38-(F38*12/100)</f>
        <v>14.64232</v>
      </c>
      <c r="G37" s="27" t="n">
        <f aca="false">G38-(G38*9/100)</f>
        <v>8.4084</v>
      </c>
      <c r="H37" s="91" t="n">
        <f aca="false">E37*4+F37*9+G37*4</f>
        <v>229.3232</v>
      </c>
      <c r="I37" s="27"/>
      <c r="J37" s="258"/>
      <c r="K37" s="258"/>
      <c r="L37" s="258"/>
      <c r="M37" s="259"/>
      <c r="N37" s="259"/>
      <c r="O37" s="258"/>
      <c r="P37" s="258"/>
      <c r="Q37" s="46"/>
      <c r="R37" s="46"/>
      <c r="S37" s="161"/>
      <c r="T37" s="162"/>
      <c r="U37" s="10"/>
      <c r="V37" s="10"/>
      <c r="W37" s="10"/>
      <c r="X37" s="10"/>
      <c r="Y37" s="10"/>
      <c r="Z37" s="10"/>
      <c r="AA37" s="10"/>
      <c r="AB37" s="10"/>
    </row>
    <row r="38" s="55" customFormat="true" ht="26.1" hidden="false" customHeight="true" outlineLevel="0" collapsed="false">
      <c r="A38" s="295" t="s">
        <v>259</v>
      </c>
      <c r="B38" s="295"/>
      <c r="C38" s="295"/>
      <c r="D38" s="125" t="s">
        <v>70</v>
      </c>
      <c r="E38" s="32" t="n">
        <f aca="false">E39+E40+E41+E42+E43+E44</f>
        <v>16.997</v>
      </c>
      <c r="F38" s="32" t="n">
        <f aca="false">F39+F40+F41+F42+F43+F44</f>
        <v>16.639</v>
      </c>
      <c r="G38" s="32" t="n">
        <f aca="false">G39+G40+G41+G42+G43+G44</f>
        <v>9.24</v>
      </c>
      <c r="H38" s="18" t="n">
        <f aca="false">G38*4+F38*9+E38*4</f>
        <v>254.699</v>
      </c>
      <c r="I38" s="34"/>
      <c r="J38" s="62" t="n">
        <f aca="false">J39+J40+J41+J42+J43+J44</f>
        <v>0</v>
      </c>
      <c r="K38" s="34" t="n">
        <v>0.05</v>
      </c>
      <c r="L38" s="34" t="n">
        <v>0.04</v>
      </c>
      <c r="M38" s="34" t="n">
        <v>0.05</v>
      </c>
      <c r="N38" s="34" t="n">
        <v>0.46</v>
      </c>
      <c r="O38" s="34" t="n">
        <v>17.05</v>
      </c>
      <c r="P38" s="34" t="n">
        <v>56.02</v>
      </c>
      <c r="Q38" s="34" t="n">
        <v>10.17</v>
      </c>
      <c r="R38" s="34" t="n">
        <v>0.98</v>
      </c>
      <c r="S38" s="161"/>
      <c r="T38" s="162"/>
      <c r="U38" s="10"/>
      <c r="V38" s="10"/>
      <c r="W38" s="10"/>
      <c r="X38" s="10"/>
      <c r="Y38" s="10"/>
      <c r="Z38" s="10"/>
      <c r="AA38" s="10"/>
      <c r="AB38" s="10"/>
    </row>
    <row r="39" s="55" customFormat="true" ht="17.25" hidden="false" customHeight="true" outlineLevel="0" collapsed="false">
      <c r="A39" s="267" t="s">
        <v>260</v>
      </c>
      <c r="B39" s="463" t="n">
        <v>84</v>
      </c>
      <c r="C39" s="351" t="n">
        <v>84</v>
      </c>
      <c r="D39" s="351"/>
      <c r="E39" s="80" t="n">
        <f aca="false">18.9*C39/100</f>
        <v>15.876</v>
      </c>
      <c r="F39" s="80" t="n">
        <f aca="false">12.4*C39/100</f>
        <v>10.416</v>
      </c>
      <c r="G39" s="80" t="n">
        <v>0</v>
      </c>
      <c r="H39" s="80"/>
      <c r="I39" s="46" t="n">
        <v>0</v>
      </c>
      <c r="J39" s="46" t="n">
        <f aca="false">I39*B39/1000</f>
        <v>0</v>
      </c>
      <c r="K39" s="46"/>
      <c r="L39" s="46"/>
      <c r="M39" s="46"/>
      <c r="N39" s="46"/>
      <c r="O39" s="41"/>
      <c r="P39" s="41"/>
      <c r="Q39" s="46"/>
      <c r="R39" s="46"/>
      <c r="S39" s="161"/>
      <c r="T39" s="162"/>
      <c r="U39" s="10"/>
      <c r="V39" s="10"/>
      <c r="W39" s="10"/>
      <c r="X39" s="10"/>
      <c r="Y39" s="10"/>
      <c r="Z39" s="10"/>
      <c r="AA39" s="10"/>
      <c r="AB39" s="10"/>
    </row>
    <row r="40" customFormat="false" ht="13.5" hidden="false" customHeight="true" outlineLevel="0" collapsed="false">
      <c r="A40" s="362" t="s">
        <v>174</v>
      </c>
      <c r="B40" s="261" t="n">
        <v>10</v>
      </c>
      <c r="C40" s="261" t="n">
        <v>10</v>
      </c>
      <c r="D40" s="351"/>
      <c r="E40" s="64" t="n">
        <f aca="false">7*C40/100</f>
        <v>0.7</v>
      </c>
      <c r="F40" s="64" t="n">
        <f aca="false">1*C40/100</f>
        <v>0.1</v>
      </c>
      <c r="G40" s="64" t="n">
        <f aca="false">70.1*C40/100</f>
        <v>7.01</v>
      </c>
      <c r="H40" s="110"/>
      <c r="I40" s="46" t="n">
        <v>0</v>
      </c>
      <c r="J40" s="46" t="n">
        <f aca="false">I40*B40/1000</f>
        <v>0</v>
      </c>
      <c r="K40" s="46"/>
      <c r="L40" s="46"/>
      <c r="M40" s="46"/>
      <c r="N40" s="46"/>
      <c r="O40" s="41"/>
      <c r="P40" s="41"/>
      <c r="Q40" s="46"/>
      <c r="R40" s="46"/>
      <c r="S40" s="152"/>
      <c r="T40" s="152"/>
    </row>
    <row r="41" customFormat="false" ht="18" hidden="false" customHeight="true" outlineLevel="0" collapsed="false">
      <c r="A41" s="362" t="s">
        <v>52</v>
      </c>
      <c r="B41" s="261" t="n">
        <v>24.5</v>
      </c>
      <c r="C41" s="261" t="n">
        <v>23</v>
      </c>
      <c r="D41" s="351"/>
      <c r="E41" s="32" t="n">
        <f aca="false">1.7*C41/100</f>
        <v>0.391</v>
      </c>
      <c r="F41" s="45" t="n">
        <v>0</v>
      </c>
      <c r="G41" s="45" t="n">
        <f aca="false">9.5*C41/100</f>
        <v>2.185</v>
      </c>
      <c r="H41" s="110"/>
      <c r="I41" s="46" t="n">
        <v>0</v>
      </c>
      <c r="J41" s="46" t="n">
        <f aca="false">I41*B41/1000</f>
        <v>0</v>
      </c>
      <c r="K41" s="46"/>
      <c r="L41" s="46"/>
      <c r="M41" s="46"/>
      <c r="N41" s="46"/>
      <c r="O41" s="41"/>
      <c r="P41" s="41"/>
      <c r="Q41" s="46"/>
      <c r="R41" s="46"/>
      <c r="S41" s="152"/>
      <c r="T41" s="152"/>
    </row>
    <row r="42" s="55" customFormat="true" ht="18" hidden="false" customHeight="true" outlineLevel="0" collapsed="false">
      <c r="A42" s="362" t="s">
        <v>95</v>
      </c>
      <c r="B42" s="261" t="n">
        <v>2</v>
      </c>
      <c r="C42" s="261" t="n">
        <v>2</v>
      </c>
      <c r="D42" s="351"/>
      <c r="E42" s="64" t="n">
        <v>0</v>
      </c>
      <c r="F42" s="64" t="n">
        <f aca="false">99.9*C42/100</f>
        <v>1.998</v>
      </c>
      <c r="G42" s="64" t="n">
        <v>0</v>
      </c>
      <c r="H42" s="110"/>
      <c r="I42" s="46" t="n">
        <v>0</v>
      </c>
      <c r="J42" s="46" t="n">
        <f aca="false">I42*B42/1000</f>
        <v>0</v>
      </c>
      <c r="K42" s="46"/>
      <c r="L42" s="46"/>
      <c r="M42" s="46"/>
      <c r="N42" s="46"/>
      <c r="O42" s="426"/>
      <c r="P42" s="41"/>
      <c r="Q42" s="54"/>
      <c r="R42" s="54"/>
      <c r="S42" s="152"/>
      <c r="T42" s="153"/>
      <c r="U42" s="10"/>
      <c r="V42" s="10"/>
      <c r="W42" s="10"/>
      <c r="X42" s="10"/>
      <c r="Y42" s="10"/>
      <c r="Z42" s="10"/>
      <c r="AA42" s="10"/>
      <c r="AB42" s="10"/>
    </row>
    <row r="43" s="55" customFormat="true" ht="18" hidden="false" customHeight="true" outlineLevel="0" collapsed="false">
      <c r="A43" s="362" t="s">
        <v>32</v>
      </c>
      <c r="B43" s="261" t="n">
        <v>1</v>
      </c>
      <c r="C43" s="261" t="n">
        <v>1</v>
      </c>
      <c r="D43" s="351"/>
      <c r="E43" s="80"/>
      <c r="F43" s="110"/>
      <c r="G43" s="110"/>
      <c r="H43" s="110"/>
      <c r="I43" s="46" t="n">
        <v>0</v>
      </c>
      <c r="J43" s="46" t="n">
        <f aca="false">I43*B43/1000</f>
        <v>0</v>
      </c>
      <c r="K43" s="46"/>
      <c r="L43" s="46"/>
      <c r="M43" s="46"/>
      <c r="N43" s="46"/>
      <c r="O43" s="426"/>
      <c r="P43" s="41"/>
      <c r="Q43" s="42"/>
      <c r="R43" s="42"/>
      <c r="S43" s="152"/>
      <c r="T43" s="153"/>
      <c r="U43" s="10"/>
      <c r="V43" s="10"/>
      <c r="W43" s="10"/>
      <c r="X43" s="10"/>
      <c r="Y43" s="10"/>
      <c r="Z43" s="10"/>
      <c r="AA43" s="10"/>
      <c r="AB43" s="10"/>
    </row>
    <row r="44" s="55" customFormat="true" ht="16.5" hidden="false" customHeight="true" outlineLevel="0" collapsed="false">
      <c r="A44" s="362" t="s">
        <v>96</v>
      </c>
      <c r="B44" s="261" t="n">
        <v>5</v>
      </c>
      <c r="C44" s="261" t="n">
        <v>5</v>
      </c>
      <c r="D44" s="351"/>
      <c r="E44" s="45" t="n">
        <f aca="false">0.6*C44/100</f>
        <v>0.03</v>
      </c>
      <c r="F44" s="45" t="n">
        <f aca="false">82.5*C44/100</f>
        <v>4.125</v>
      </c>
      <c r="G44" s="45" t="n">
        <f aca="false">0.9*C44/100</f>
        <v>0.045</v>
      </c>
      <c r="H44" s="80"/>
      <c r="I44" s="46" t="n">
        <v>0</v>
      </c>
      <c r="J44" s="46" t="n">
        <f aca="false">I44*B44/1000</f>
        <v>0</v>
      </c>
      <c r="K44" s="46"/>
      <c r="L44" s="46"/>
      <c r="M44" s="46"/>
      <c r="N44" s="46"/>
      <c r="O44" s="42"/>
      <c r="P44" s="42"/>
      <c r="Q44" s="42"/>
      <c r="R44" s="42"/>
      <c r="S44" s="152"/>
      <c r="T44" s="153"/>
      <c r="U44" s="10"/>
      <c r="V44" s="10"/>
      <c r="W44" s="10"/>
      <c r="X44" s="10"/>
      <c r="Y44" s="10"/>
      <c r="Z44" s="10"/>
      <c r="AA44" s="10"/>
      <c r="AB44" s="10"/>
    </row>
    <row r="45" s="55" customFormat="true" ht="19.5" hidden="false" customHeight="true" outlineLevel="0" collapsed="false">
      <c r="A45" s="298"/>
      <c r="B45" s="299"/>
      <c r="C45" s="300"/>
      <c r="D45" s="31"/>
      <c r="E45" s="27" t="n">
        <f aca="false">E46-(E46*6/100)</f>
        <v>3.43476</v>
      </c>
      <c r="F45" s="27" t="n">
        <f aca="false">F46-(F46*12/100)</f>
        <v>4.27416</v>
      </c>
      <c r="G45" s="27" t="n">
        <f aca="false">G46-(G46*9/100)</f>
        <v>28.77693</v>
      </c>
      <c r="H45" s="91" t="n">
        <f aca="false">E45*4+F45*9+G45*4</f>
        <v>167.3142</v>
      </c>
      <c r="I45" s="112"/>
      <c r="J45" s="42"/>
      <c r="K45" s="42"/>
      <c r="L45" s="42"/>
      <c r="M45" s="43"/>
      <c r="N45" s="43"/>
      <c r="O45" s="42"/>
      <c r="P45" s="42"/>
      <c r="Q45" s="42"/>
      <c r="R45" s="42"/>
      <c r="S45" s="152"/>
      <c r="T45" s="153"/>
      <c r="U45" s="10"/>
      <c r="V45" s="10"/>
      <c r="W45" s="10"/>
      <c r="X45" s="10"/>
      <c r="Y45" s="10"/>
      <c r="Z45" s="10"/>
      <c r="AA45" s="10"/>
      <c r="AB45" s="10"/>
    </row>
    <row r="46" s="55" customFormat="true" ht="23.25" hidden="false" customHeight="true" outlineLevel="0" collapsed="false">
      <c r="A46" s="30" t="s">
        <v>140</v>
      </c>
      <c r="B46" s="30"/>
      <c r="C46" s="30"/>
      <c r="D46" s="31" t="n">
        <v>180</v>
      </c>
      <c r="E46" s="17" t="n">
        <f aca="false">E47+E48+E49+E50+E51+E52+E53</f>
        <v>3.654</v>
      </c>
      <c r="F46" s="17" t="n">
        <f aca="false">F47+F48+F49+F50+F51+F52+F53</f>
        <v>4.857</v>
      </c>
      <c r="G46" s="17" t="n">
        <f aca="false">G47+G48+G49+G50+G51+G52+G53</f>
        <v>31.623</v>
      </c>
      <c r="H46" s="67" t="n">
        <f aca="false">E46*4+F46*9+G46*4</f>
        <v>184.821</v>
      </c>
      <c r="I46" s="54"/>
      <c r="J46" s="62" t="n">
        <f aca="false">J47+J48+J49+J50+J51+J52+J53</f>
        <v>0</v>
      </c>
      <c r="K46" s="54" t="n">
        <v>13.87</v>
      </c>
      <c r="L46" s="34" t="n">
        <v>0.12</v>
      </c>
      <c r="M46" s="34" t="n">
        <v>0.07</v>
      </c>
      <c r="N46" s="34" t="n">
        <v>0.2</v>
      </c>
      <c r="O46" s="34" t="n">
        <v>43.08</v>
      </c>
      <c r="P46" s="34" t="n">
        <v>112.6</v>
      </c>
      <c r="Q46" s="34" t="n">
        <v>15</v>
      </c>
      <c r="R46" s="34" t="n">
        <v>1.2</v>
      </c>
      <c r="S46" s="152"/>
      <c r="T46" s="153"/>
      <c r="U46" s="10"/>
      <c r="V46" s="10"/>
      <c r="W46" s="10"/>
      <c r="X46" s="10"/>
      <c r="Y46" s="10"/>
      <c r="Z46" s="10"/>
      <c r="AA46" s="10"/>
      <c r="AB46" s="10"/>
    </row>
    <row r="47" customFormat="false" ht="18.75" hidden="false" customHeight="true" outlineLevel="0" collapsed="false">
      <c r="A47" s="36" t="s">
        <v>46</v>
      </c>
      <c r="B47" s="44" t="n">
        <f aca="false">C47*1.33</f>
        <v>207.48</v>
      </c>
      <c r="C47" s="301" t="n">
        <v>156</v>
      </c>
      <c r="D47" s="37"/>
      <c r="E47" s="56"/>
      <c r="F47" s="56"/>
      <c r="G47" s="56"/>
      <c r="H47" s="18"/>
      <c r="I47" s="41"/>
      <c r="J47" s="302" t="n">
        <f aca="false">I47*B47/1000</f>
        <v>0</v>
      </c>
      <c r="K47" s="43"/>
      <c r="L47" s="43"/>
      <c r="M47" s="43"/>
      <c r="N47" s="43"/>
      <c r="O47" s="43"/>
      <c r="P47" s="43"/>
      <c r="Q47" s="42"/>
      <c r="R47" s="42"/>
      <c r="S47" s="152"/>
      <c r="T47" s="152"/>
    </row>
    <row r="48" s="55" customFormat="true" ht="16.5" hidden="false" customHeight="true" outlineLevel="0" collapsed="false">
      <c r="A48" s="48" t="s">
        <v>47</v>
      </c>
      <c r="B48" s="44" t="n">
        <f aca="false">C48*1.43</f>
        <v>223.08</v>
      </c>
      <c r="C48" s="301" t="n">
        <v>156</v>
      </c>
      <c r="D48" s="49"/>
      <c r="E48" s="46"/>
      <c r="F48" s="46"/>
      <c r="G48" s="46"/>
      <c r="H48" s="18"/>
      <c r="I48" s="27"/>
      <c r="J48" s="302" t="n">
        <f aca="false">I48*B48/1000</f>
        <v>0</v>
      </c>
      <c r="K48" s="42"/>
      <c r="L48" s="42"/>
      <c r="M48" s="43"/>
      <c r="N48" s="43"/>
      <c r="O48" s="42"/>
      <c r="P48" s="42"/>
      <c r="Q48" s="42"/>
      <c r="R48" s="42"/>
      <c r="S48" s="152"/>
      <c r="T48" s="153"/>
      <c r="U48" s="10"/>
      <c r="V48" s="10"/>
      <c r="W48" s="10"/>
      <c r="X48" s="10"/>
      <c r="Y48" s="10"/>
      <c r="Z48" s="10"/>
      <c r="AA48" s="10"/>
      <c r="AB48" s="10"/>
    </row>
    <row r="49" s="55" customFormat="true" ht="17.25" hidden="false" customHeight="true" outlineLevel="0" collapsed="false">
      <c r="A49" s="48" t="s">
        <v>48</v>
      </c>
      <c r="B49" s="44" t="n">
        <f aca="false">C49*1.54</f>
        <v>240.24</v>
      </c>
      <c r="C49" s="301" t="n">
        <v>156</v>
      </c>
      <c r="D49" s="49"/>
      <c r="E49" s="46"/>
      <c r="F49" s="46"/>
      <c r="G49" s="46"/>
      <c r="H49" s="18"/>
      <c r="I49" s="27"/>
      <c r="J49" s="302" t="n">
        <f aca="false">I49*B49/1000</f>
        <v>0</v>
      </c>
      <c r="K49" s="42"/>
      <c r="L49" s="42"/>
      <c r="M49" s="43"/>
      <c r="N49" s="43"/>
      <c r="O49" s="42"/>
      <c r="P49" s="42"/>
      <c r="Q49" s="42"/>
      <c r="R49" s="42"/>
      <c r="S49" s="152"/>
      <c r="T49" s="153"/>
      <c r="U49" s="10"/>
      <c r="V49" s="10"/>
      <c r="W49" s="10"/>
      <c r="X49" s="10"/>
      <c r="Y49" s="10"/>
      <c r="Z49" s="10"/>
      <c r="AA49" s="10"/>
      <c r="AB49" s="10"/>
    </row>
    <row r="50" customFormat="false" ht="15.75" hidden="false" customHeight="true" outlineLevel="0" collapsed="false">
      <c r="A50" s="48" t="s">
        <v>49</v>
      </c>
      <c r="B50" s="44" t="n">
        <f aca="false">C50*1.67</f>
        <v>260.52</v>
      </c>
      <c r="C50" s="301" t="n">
        <v>156</v>
      </c>
      <c r="D50" s="49"/>
      <c r="E50" s="56" t="n">
        <f aca="false">2*C50/100</f>
        <v>3.12</v>
      </c>
      <c r="F50" s="56" t="n">
        <f aca="false">0.1*C50/100</f>
        <v>0.156</v>
      </c>
      <c r="G50" s="56" t="n">
        <f aca="false">19.7*C50/100</f>
        <v>30.732</v>
      </c>
      <c r="H50" s="18"/>
      <c r="I50" s="27" t="n">
        <v>0</v>
      </c>
      <c r="J50" s="302" t="n">
        <f aca="false">I50*B50/1000</f>
        <v>0</v>
      </c>
      <c r="K50" s="42"/>
      <c r="L50" s="42"/>
      <c r="M50" s="43"/>
      <c r="N50" s="43"/>
      <c r="O50" s="42"/>
      <c r="P50" s="42"/>
      <c r="Q50" s="54"/>
      <c r="R50" s="54"/>
      <c r="S50" s="152"/>
      <c r="T50" s="152"/>
    </row>
    <row r="51" customFormat="false" ht="17.25" hidden="false" customHeight="true" outlineLevel="0" collapsed="false">
      <c r="A51" s="48" t="s">
        <v>30</v>
      </c>
      <c r="B51" s="37" t="n">
        <v>18</v>
      </c>
      <c r="C51" s="301" t="n">
        <v>18</v>
      </c>
      <c r="D51" s="49"/>
      <c r="E51" s="46" t="n">
        <f aca="false">2.8*C51/100</f>
        <v>0.504</v>
      </c>
      <c r="F51" s="46" t="n">
        <f aca="false">3.2*C51/100</f>
        <v>0.576</v>
      </c>
      <c r="G51" s="46" t="n">
        <f aca="false">4.7*C51/100</f>
        <v>0.846</v>
      </c>
      <c r="H51" s="18"/>
      <c r="I51" s="27" t="n">
        <v>0</v>
      </c>
      <c r="J51" s="302" t="n">
        <f aca="false">I51*B51/1000</f>
        <v>0</v>
      </c>
      <c r="K51" s="42"/>
      <c r="L51" s="42"/>
      <c r="M51" s="43"/>
      <c r="N51" s="43"/>
      <c r="O51" s="42"/>
      <c r="P51" s="42"/>
      <c r="Q51" s="61"/>
      <c r="R51" s="61"/>
      <c r="S51" s="152"/>
      <c r="T51" s="152"/>
    </row>
    <row r="52" customFormat="false" ht="18" hidden="false" customHeight="true" outlineLevel="0" collapsed="false">
      <c r="A52" s="48" t="s">
        <v>32</v>
      </c>
      <c r="B52" s="37" t="n">
        <v>1</v>
      </c>
      <c r="C52" s="301" t="n">
        <v>1</v>
      </c>
      <c r="D52" s="49"/>
      <c r="E52" s="46"/>
      <c r="F52" s="46"/>
      <c r="G52" s="46"/>
      <c r="H52" s="18"/>
      <c r="I52" s="27" t="n">
        <v>0</v>
      </c>
      <c r="J52" s="302" t="n">
        <f aca="false">I52*B52/1000</f>
        <v>0</v>
      </c>
      <c r="K52" s="42"/>
      <c r="L52" s="42"/>
      <c r="M52" s="43"/>
      <c r="N52" s="43"/>
      <c r="O52" s="42"/>
      <c r="P52" s="42"/>
      <c r="Q52" s="86"/>
      <c r="R52" s="86"/>
      <c r="S52" s="152"/>
      <c r="T52" s="152"/>
    </row>
    <row r="53" s="55" customFormat="true" ht="17.25" hidden="false" customHeight="true" outlineLevel="0" collapsed="false">
      <c r="A53" s="50" t="s">
        <v>33</v>
      </c>
      <c r="B53" s="37" t="n">
        <v>5</v>
      </c>
      <c r="C53" s="301" t="n">
        <v>5</v>
      </c>
      <c r="D53" s="37"/>
      <c r="E53" s="45" t="n">
        <f aca="false">0.6*C53/100</f>
        <v>0.03</v>
      </c>
      <c r="F53" s="45" t="n">
        <f aca="false">82.5*C53/100</f>
        <v>4.125</v>
      </c>
      <c r="G53" s="45" t="n">
        <f aca="false">0.9*C53/100</f>
        <v>0.045</v>
      </c>
      <c r="H53" s="18"/>
      <c r="I53" s="41" t="n">
        <v>0</v>
      </c>
      <c r="J53" s="302" t="n">
        <f aca="false">I53*B53/1000</f>
        <v>0</v>
      </c>
      <c r="K53" s="42"/>
      <c r="L53" s="42"/>
      <c r="M53" s="43"/>
      <c r="N53" s="43"/>
      <c r="O53" s="42"/>
      <c r="P53" s="42"/>
      <c r="Q53" s="42"/>
      <c r="R53" s="42"/>
      <c r="S53" s="152"/>
      <c r="T53" s="153"/>
      <c r="U53" s="10"/>
      <c r="V53" s="10"/>
      <c r="W53" s="10"/>
      <c r="X53" s="10"/>
      <c r="Y53" s="10"/>
      <c r="Z53" s="10"/>
      <c r="AA53" s="10"/>
      <c r="AB53" s="10"/>
    </row>
    <row r="54" s="55" customFormat="true" ht="33" hidden="false" customHeight="true" outlineLevel="0" collapsed="false">
      <c r="A54" s="77" t="s">
        <v>105</v>
      </c>
      <c r="B54" s="77"/>
      <c r="C54" s="77"/>
      <c r="D54" s="31" t="s">
        <v>70</v>
      </c>
      <c r="E54" s="32" t="n">
        <f aca="false">E55+E56+E57+E58+E59+E60</f>
        <v>0.712</v>
      </c>
      <c r="F54" s="32" t="n">
        <f aca="false">F55+F56+F57+F58+F59+F60</f>
        <v>5.407</v>
      </c>
      <c r="G54" s="32" t="n">
        <f aca="false">G55+G56+G57+G58+G59+G60</f>
        <v>2.512</v>
      </c>
      <c r="H54" s="272" t="n">
        <f aca="false">E54*4+F54*9+G54*4</f>
        <v>61.559</v>
      </c>
      <c r="I54" s="34"/>
      <c r="J54" s="62" t="n">
        <f aca="false">J55+J56+J57+J58+J59+J60</f>
        <v>0</v>
      </c>
      <c r="K54" s="34" t="n">
        <v>25</v>
      </c>
      <c r="L54" s="34" t="n">
        <v>0</v>
      </c>
      <c r="M54" s="34" t="n">
        <v>0.0333333333333333</v>
      </c>
      <c r="N54" s="34" t="n">
        <v>2.16666666666667</v>
      </c>
      <c r="O54" s="34" t="n">
        <v>16.3333333333333</v>
      </c>
      <c r="P54" s="34" t="n">
        <v>22.6166666666667</v>
      </c>
      <c r="Q54" s="34" t="n">
        <v>10.5666666666667</v>
      </c>
      <c r="R54" s="34" t="n">
        <v>0.85</v>
      </c>
      <c r="S54" s="152"/>
      <c r="T54" s="153"/>
      <c r="U54" s="10"/>
      <c r="V54" s="10"/>
      <c r="W54" s="10"/>
      <c r="X54" s="10"/>
      <c r="Y54" s="10"/>
      <c r="Z54" s="10"/>
      <c r="AA54" s="10"/>
      <c r="AB54" s="10"/>
    </row>
    <row r="55" s="55" customFormat="true" ht="16.5" hidden="false" customHeight="true" outlineLevel="0" collapsed="false">
      <c r="A55" s="36" t="s">
        <v>106</v>
      </c>
      <c r="B55" s="44" t="n">
        <f aca="false">C55*1.02</f>
        <v>51</v>
      </c>
      <c r="C55" s="37" t="n">
        <v>50</v>
      </c>
      <c r="D55" s="37"/>
      <c r="E55" s="45"/>
      <c r="F55" s="45"/>
      <c r="G55" s="45"/>
      <c r="H55" s="133"/>
      <c r="I55" s="47"/>
      <c r="J55" s="47"/>
      <c r="K55" s="47"/>
      <c r="L55" s="47"/>
      <c r="M55" s="47"/>
      <c r="N55" s="47"/>
      <c r="O55" s="47"/>
      <c r="P55" s="47"/>
      <c r="Q55" s="42"/>
      <c r="R55" s="42"/>
      <c r="S55" s="152"/>
      <c r="T55" s="153"/>
      <c r="U55" s="172"/>
      <c r="V55" s="170"/>
      <c r="W55" s="10"/>
      <c r="X55" s="10"/>
      <c r="Y55" s="10"/>
      <c r="Z55" s="10"/>
      <c r="AA55" s="10"/>
      <c r="AB55" s="10"/>
    </row>
    <row r="56" s="55" customFormat="true" ht="18.75" hidden="false" customHeight="true" outlineLevel="0" collapsed="false">
      <c r="A56" s="48" t="s">
        <v>107</v>
      </c>
      <c r="B56" s="253" t="n">
        <f aca="false">C56*1.18</f>
        <v>59</v>
      </c>
      <c r="C56" s="49" t="n">
        <v>50</v>
      </c>
      <c r="D56" s="49"/>
      <c r="E56" s="45" t="n">
        <f aca="false">0.6*C56/100</f>
        <v>0.3</v>
      </c>
      <c r="F56" s="45" t="n">
        <v>0</v>
      </c>
      <c r="G56" s="45" t="n">
        <f aca="false">4.2*C56/100</f>
        <v>2.1</v>
      </c>
      <c r="H56" s="80"/>
      <c r="I56" s="27" t="n">
        <v>0</v>
      </c>
      <c r="J56" s="41" t="n">
        <f aca="false">I56*B56/1000</f>
        <v>0</v>
      </c>
      <c r="K56" s="41"/>
      <c r="L56" s="41"/>
      <c r="M56" s="41"/>
      <c r="N56" s="41"/>
      <c r="O56" s="41"/>
      <c r="P56" s="27"/>
      <c r="Q56" s="42"/>
      <c r="R56" s="42"/>
      <c r="S56" s="152"/>
      <c r="T56" s="153"/>
      <c r="U56" s="172"/>
      <c r="V56" s="170"/>
      <c r="W56" s="10"/>
      <c r="X56" s="10"/>
      <c r="Y56" s="10"/>
      <c r="Z56" s="10"/>
      <c r="AA56" s="10"/>
      <c r="AB56" s="10"/>
    </row>
    <row r="57" s="55" customFormat="true" ht="16.5" hidden="false" customHeight="true" outlineLevel="0" collapsed="false">
      <c r="A57" s="36" t="s">
        <v>108</v>
      </c>
      <c r="B57" s="44" t="n">
        <f aca="false">C57*1.02</f>
        <v>51</v>
      </c>
      <c r="C57" s="37" t="n">
        <v>50</v>
      </c>
      <c r="D57" s="37"/>
      <c r="E57" s="56"/>
      <c r="F57" s="56"/>
      <c r="G57" s="56"/>
      <c r="H57" s="244"/>
      <c r="I57" s="41"/>
      <c r="J57" s="41" t="n">
        <f aca="false">I57*B57/1000</f>
        <v>0</v>
      </c>
      <c r="K57" s="41"/>
      <c r="L57" s="41"/>
      <c r="M57" s="41"/>
      <c r="N57" s="41"/>
      <c r="O57" s="41"/>
      <c r="P57" s="41"/>
      <c r="Q57" s="54"/>
      <c r="R57" s="54"/>
      <c r="S57" s="152"/>
      <c r="T57" s="153"/>
      <c r="U57" s="172"/>
      <c r="V57" s="170"/>
      <c r="W57" s="10"/>
      <c r="X57" s="10"/>
      <c r="Y57" s="10"/>
      <c r="Z57" s="10"/>
      <c r="AA57" s="10"/>
      <c r="AB57" s="10"/>
    </row>
    <row r="58" customFormat="false" ht="18.75" hidden="false" customHeight="true" outlineLevel="0" collapsed="false">
      <c r="A58" s="36" t="s">
        <v>109</v>
      </c>
      <c r="B58" s="253" t="n">
        <f aca="false">C58*1.05</f>
        <v>52.5</v>
      </c>
      <c r="C58" s="49" t="n">
        <v>50</v>
      </c>
      <c r="D58" s="49"/>
      <c r="E58" s="45" t="n">
        <f aca="false">0.8*C58/100</f>
        <v>0.4</v>
      </c>
      <c r="F58" s="45" t="n">
        <f aca="false">0.8*C58/100</f>
        <v>0.4</v>
      </c>
      <c r="G58" s="45" t="n">
        <f aca="false">0.8*C58/100</f>
        <v>0.4</v>
      </c>
      <c r="H58" s="80"/>
      <c r="I58" s="27" t="n">
        <v>0</v>
      </c>
      <c r="J58" s="41" t="n">
        <f aca="false">I58*B58/1000</f>
        <v>0</v>
      </c>
      <c r="K58" s="41"/>
      <c r="L58" s="41"/>
      <c r="M58" s="41"/>
      <c r="N58" s="41"/>
      <c r="O58" s="41"/>
      <c r="P58" s="27"/>
      <c r="Q58" s="61"/>
      <c r="R58" s="61"/>
      <c r="S58" s="152"/>
      <c r="T58" s="152"/>
      <c r="U58" s="172"/>
      <c r="V58" s="170"/>
    </row>
    <row r="59" s="73" customFormat="true" ht="16.5" hidden="false" customHeight="true" outlineLevel="0" collapsed="false">
      <c r="A59" s="50" t="s">
        <v>95</v>
      </c>
      <c r="B59" s="82" t="n">
        <v>5</v>
      </c>
      <c r="C59" s="82" t="n">
        <v>5</v>
      </c>
      <c r="D59" s="65"/>
      <c r="E59" s="64" t="n">
        <v>0</v>
      </c>
      <c r="F59" s="64" t="n">
        <f aca="false">99.9*C59/100</f>
        <v>4.995</v>
      </c>
      <c r="G59" s="64" t="n">
        <v>0</v>
      </c>
      <c r="H59" s="33"/>
      <c r="I59" s="47" t="n">
        <v>0</v>
      </c>
      <c r="J59" s="41" t="n">
        <f aca="false">I59*B59/1000</f>
        <v>0</v>
      </c>
      <c r="K59" s="57"/>
      <c r="L59" s="57"/>
      <c r="M59" s="57"/>
      <c r="N59" s="57"/>
      <c r="O59" s="57"/>
      <c r="P59" s="57"/>
      <c r="Q59" s="61"/>
      <c r="R59" s="61"/>
      <c r="S59" s="158"/>
      <c r="T59" s="159"/>
      <c r="U59" s="464"/>
      <c r="V59" s="201"/>
      <c r="W59" s="111"/>
      <c r="X59" s="111"/>
      <c r="Y59" s="111"/>
      <c r="Z59" s="111"/>
      <c r="AA59" s="111"/>
      <c r="AB59" s="111"/>
    </row>
    <row r="60" s="73" customFormat="true" ht="18" hidden="false" customHeight="true" outlineLevel="0" collapsed="false">
      <c r="A60" s="50" t="s">
        <v>110</v>
      </c>
      <c r="B60" s="65" t="n">
        <f aca="false">C60*1.35</f>
        <v>2.7</v>
      </c>
      <c r="C60" s="65" t="n">
        <v>2</v>
      </c>
      <c r="D60" s="65"/>
      <c r="E60" s="45" t="n">
        <f aca="false">0.6*C60/100</f>
        <v>0.012</v>
      </c>
      <c r="F60" s="45" t="n">
        <f aca="false">0.6*C60/100</f>
        <v>0.012</v>
      </c>
      <c r="G60" s="45" t="n">
        <f aca="false">0.6*C60/100</f>
        <v>0.012</v>
      </c>
      <c r="H60" s="250"/>
      <c r="I60" s="47" t="n">
        <v>0</v>
      </c>
      <c r="J60" s="41" t="n">
        <f aca="false">I60*B60/1000</f>
        <v>0</v>
      </c>
      <c r="K60" s="57"/>
      <c r="L60" s="57"/>
      <c r="M60" s="57"/>
      <c r="N60" s="57"/>
      <c r="O60" s="57"/>
      <c r="P60" s="57"/>
      <c r="Q60" s="258"/>
      <c r="R60" s="258"/>
      <c r="S60" s="158"/>
      <c r="T60" s="159"/>
      <c r="U60" s="464"/>
      <c r="V60" s="201"/>
      <c r="W60" s="111"/>
      <c r="X60" s="111"/>
      <c r="Y60" s="111"/>
      <c r="Z60" s="111"/>
      <c r="AA60" s="111"/>
      <c r="AB60" s="111"/>
    </row>
    <row r="61" customFormat="false" ht="27" hidden="false" customHeight="true" outlineLevel="0" collapsed="false">
      <c r="A61" s="322" t="s">
        <v>261</v>
      </c>
      <c r="B61" s="322"/>
      <c r="C61" s="322"/>
      <c r="D61" s="150" t="n">
        <v>200</v>
      </c>
      <c r="E61" s="57" t="n">
        <f aca="false">E62+E63</f>
        <v>1.345</v>
      </c>
      <c r="F61" s="57" t="n">
        <f aca="false">F62+F63</f>
        <v>0</v>
      </c>
      <c r="G61" s="57" t="n">
        <f aca="false">G62+G63</f>
        <v>31.4</v>
      </c>
      <c r="H61" s="257" t="n">
        <f aca="false">E61*4+F61*9+G61*4</f>
        <v>130.98</v>
      </c>
      <c r="I61" s="34"/>
      <c r="J61" s="71" t="n">
        <f aca="false">J62+J63</f>
        <v>0</v>
      </c>
      <c r="K61" s="34" t="n">
        <v>12.7</v>
      </c>
      <c r="L61" s="34" t="n">
        <v>0.12</v>
      </c>
      <c r="M61" s="34" t="n">
        <v>0</v>
      </c>
      <c r="N61" s="34" t="n">
        <v>0.09</v>
      </c>
      <c r="O61" s="34" t="n">
        <v>90.23</v>
      </c>
      <c r="P61" s="34" t="n">
        <v>25.63</v>
      </c>
      <c r="Q61" s="34" t="n">
        <v>3.9</v>
      </c>
      <c r="R61" s="34" t="n">
        <v>1.8</v>
      </c>
      <c r="S61" s="152"/>
      <c r="T61" s="152"/>
      <c r="U61" s="172"/>
      <c r="V61" s="170"/>
    </row>
    <row r="62" s="55" customFormat="true" ht="18" hidden="false" customHeight="true" outlineLevel="0" collapsed="false">
      <c r="A62" s="84" t="s">
        <v>176</v>
      </c>
      <c r="B62" s="65" t="n">
        <v>25</v>
      </c>
      <c r="C62" s="65" t="n">
        <v>25</v>
      </c>
      <c r="D62" s="119"/>
      <c r="E62" s="39" t="n">
        <f aca="false">5.2*C62/100</f>
        <v>1.3</v>
      </c>
      <c r="F62" s="39"/>
      <c r="G62" s="39" t="n">
        <f aca="false">65.9*C62/100</f>
        <v>16.475</v>
      </c>
      <c r="H62" s="81"/>
      <c r="I62" s="465" t="n">
        <v>0</v>
      </c>
      <c r="J62" s="317" t="n">
        <f aca="false">I62*B62/1000</f>
        <v>0</v>
      </c>
      <c r="K62" s="42"/>
      <c r="L62" s="42"/>
      <c r="M62" s="43"/>
      <c r="N62" s="43"/>
      <c r="O62" s="42"/>
      <c r="P62" s="42"/>
      <c r="Q62" s="42"/>
      <c r="R62" s="42"/>
      <c r="S62" s="152"/>
      <c r="T62" s="153"/>
      <c r="U62" s="172"/>
      <c r="V62" s="170"/>
      <c r="W62" s="10"/>
      <c r="X62" s="10"/>
      <c r="Y62" s="10"/>
      <c r="Z62" s="10"/>
      <c r="AA62" s="10"/>
      <c r="AB62" s="10"/>
    </row>
    <row r="63" s="55" customFormat="true" ht="17.25" hidden="false" customHeight="true" outlineLevel="0" collapsed="false">
      <c r="A63" s="50" t="s">
        <v>31</v>
      </c>
      <c r="B63" s="65" t="n">
        <v>15</v>
      </c>
      <c r="C63" s="65" t="n">
        <v>15</v>
      </c>
      <c r="D63" s="65"/>
      <c r="E63" s="46" t="n">
        <f aca="false">0.3*C63/100</f>
        <v>0.045</v>
      </c>
      <c r="F63" s="46" t="n">
        <f aca="false">0*C63/100</f>
        <v>0</v>
      </c>
      <c r="G63" s="46" t="n">
        <f aca="false">99.5*C63/100</f>
        <v>14.925</v>
      </c>
      <c r="H63" s="133"/>
      <c r="I63" s="466" t="n">
        <v>0</v>
      </c>
      <c r="J63" s="317" t="n">
        <f aca="false">I63*B63/1000</f>
        <v>0</v>
      </c>
      <c r="K63" s="43"/>
      <c r="L63" s="43"/>
      <c r="M63" s="43"/>
      <c r="N63" s="43"/>
      <c r="O63" s="43"/>
      <c r="P63" s="43"/>
      <c r="Q63" s="34"/>
      <c r="R63" s="34"/>
      <c r="S63" s="152"/>
      <c r="T63" s="153"/>
      <c r="U63" s="172"/>
      <c r="V63" s="170"/>
      <c r="W63" s="10"/>
      <c r="X63" s="10"/>
      <c r="Y63" s="10"/>
      <c r="Z63" s="10"/>
      <c r="AA63" s="10"/>
      <c r="AB63" s="10"/>
    </row>
    <row r="64" s="55" customFormat="true" ht="23.25" hidden="false" customHeight="true" outlineLevel="0" collapsed="false">
      <c r="A64" s="69" t="s">
        <v>41</v>
      </c>
      <c r="B64" s="69"/>
      <c r="C64" s="69"/>
      <c r="D64" s="70" t="n">
        <v>40</v>
      </c>
      <c r="E64" s="32" t="n">
        <f aca="false">6.6*D64/100</f>
        <v>2.64</v>
      </c>
      <c r="F64" s="32" t="n">
        <f aca="false">1.1*D64/100</f>
        <v>0.44</v>
      </c>
      <c r="G64" s="32" t="n">
        <f aca="false">41*D64/100</f>
        <v>16.4</v>
      </c>
      <c r="H64" s="28" t="n">
        <f aca="false">E64*4+F64*9+G64*4</f>
        <v>80.12</v>
      </c>
      <c r="I64" s="467" t="n">
        <v>0</v>
      </c>
      <c r="J64" s="62" t="n">
        <f aca="false">I64*D64/1000</f>
        <v>0</v>
      </c>
      <c r="K64" s="34" t="n">
        <v>0</v>
      </c>
      <c r="L64" s="34" t="n">
        <v>0.0333333333333333</v>
      </c>
      <c r="M64" s="34" t="n">
        <v>0</v>
      </c>
      <c r="N64" s="34" t="n">
        <v>0.32</v>
      </c>
      <c r="O64" s="34" t="n">
        <v>7</v>
      </c>
      <c r="P64" s="34" t="n">
        <v>31</v>
      </c>
      <c r="Q64" s="34" t="n">
        <v>8.2</v>
      </c>
      <c r="R64" s="34" t="n">
        <v>0.58</v>
      </c>
      <c r="S64" s="152"/>
      <c r="T64" s="153"/>
      <c r="U64" s="172"/>
      <c r="V64" s="170"/>
      <c r="W64" s="10"/>
      <c r="X64" s="10"/>
      <c r="Y64" s="10"/>
      <c r="Z64" s="10"/>
      <c r="AA64" s="10"/>
      <c r="AB64" s="10"/>
    </row>
    <row r="65" s="55" customFormat="true" ht="27" hidden="false" customHeight="true" outlineLevel="0" collapsed="false">
      <c r="A65" s="69" t="s">
        <v>76</v>
      </c>
      <c r="B65" s="69"/>
      <c r="C65" s="69"/>
      <c r="D65" s="70" t="n">
        <v>40</v>
      </c>
      <c r="E65" s="32" t="n">
        <f aca="false">7.6*D65/100</f>
        <v>3.04</v>
      </c>
      <c r="F65" s="32" t="n">
        <f aca="false">0.9*D65/100</f>
        <v>0.36</v>
      </c>
      <c r="G65" s="32" t="n">
        <f aca="false">48.4*D65/100</f>
        <v>19.36</v>
      </c>
      <c r="H65" s="28" t="n">
        <f aca="false">E65*4+F65*9+G65*4</f>
        <v>92.84</v>
      </c>
      <c r="I65" s="467" t="n">
        <v>0</v>
      </c>
      <c r="J65" s="62" t="n">
        <f aca="false">I65*D65/1000</f>
        <v>0</v>
      </c>
      <c r="K65" s="34" t="n">
        <v>0</v>
      </c>
      <c r="L65" s="34" t="n">
        <v>0.02</v>
      </c>
      <c r="M65" s="34" t="n">
        <v>0</v>
      </c>
      <c r="N65" s="34" t="n">
        <v>0.03</v>
      </c>
      <c r="O65" s="34" t="n">
        <v>2.99</v>
      </c>
      <c r="P65" s="34" t="n">
        <v>13</v>
      </c>
      <c r="Q65" s="34" t="n">
        <v>2.74</v>
      </c>
      <c r="R65" s="34" t="n">
        <v>0.31</v>
      </c>
      <c r="S65" s="152"/>
      <c r="T65" s="153"/>
      <c r="U65" s="172"/>
      <c r="V65" s="170"/>
      <c r="W65" s="10"/>
      <c r="X65" s="10"/>
      <c r="Y65" s="10"/>
      <c r="Z65" s="10"/>
      <c r="AA65" s="10"/>
      <c r="AB65" s="10"/>
    </row>
    <row r="66" customFormat="false" ht="26.1" hidden="false" customHeight="true" outlineLevel="0" collapsed="false">
      <c r="A66" s="0"/>
      <c r="B66" s="0"/>
      <c r="C66" s="0"/>
      <c r="D66" s="0"/>
      <c r="E66" s="154"/>
      <c r="F66" s="154"/>
      <c r="G66" s="154"/>
      <c r="H66" s="154"/>
      <c r="I66" s="154"/>
      <c r="J66" s="154"/>
      <c r="K66" s="154"/>
      <c r="L66" s="154"/>
      <c r="M66" s="154"/>
      <c r="N66" s="154"/>
      <c r="O66" s="154"/>
      <c r="P66" s="154"/>
      <c r="Q66" s="154"/>
      <c r="R66" s="154"/>
      <c r="S66" s="152"/>
      <c r="T66" s="152"/>
      <c r="U66" s="172"/>
      <c r="V66" s="170"/>
    </row>
    <row r="67" s="55" customFormat="true" ht="26.1" hidden="false" customHeight="true" outlineLevel="0" collapsed="false">
      <c r="A67" s="142" t="s">
        <v>77</v>
      </c>
      <c r="B67" s="142"/>
      <c r="C67" s="142"/>
      <c r="D67" s="142"/>
      <c r="E67" s="143" t="n">
        <f aca="false">E68+E71</f>
        <v>15</v>
      </c>
      <c r="F67" s="143" t="n">
        <f aca="false">F68+F71</f>
        <v>17</v>
      </c>
      <c r="G67" s="143" t="n">
        <f aca="false">G68+G71</f>
        <v>70.9</v>
      </c>
      <c r="H67" s="143" t="n">
        <f aca="false">H68+H69</f>
        <v>395.36</v>
      </c>
      <c r="I67" s="467"/>
      <c r="J67" s="274" t="e">
        <f aca="false">#REF!+J69</f>
        <v>#REF!</v>
      </c>
      <c r="K67" s="47" t="n">
        <f aca="false">K68+K69</f>
        <v>14</v>
      </c>
      <c r="L67" s="47" t="n">
        <f aca="false">L68+L69</f>
        <v>0.09250375</v>
      </c>
      <c r="M67" s="47" t="n">
        <f aca="false">M68+M69</f>
        <v>0.03375</v>
      </c>
      <c r="N67" s="47" t="n">
        <f aca="false">N68+N69</f>
        <v>2.0425</v>
      </c>
      <c r="O67" s="47" t="n">
        <f aca="false">O68+O69</f>
        <v>69.71125</v>
      </c>
      <c r="P67" s="47" t="n">
        <f aca="false">P68+P69</f>
        <v>119.35375</v>
      </c>
      <c r="Q67" s="47" t="n">
        <f aca="false">Q68+Q69</f>
        <v>29.5875</v>
      </c>
      <c r="R67" s="47" t="n">
        <f aca="false">R68+R69</f>
        <v>1.4525</v>
      </c>
      <c r="S67" s="152"/>
      <c r="T67" s="153"/>
      <c r="U67" s="172"/>
      <c r="V67" s="170"/>
      <c r="W67" s="10"/>
      <c r="X67" s="10"/>
      <c r="Y67" s="10"/>
      <c r="Z67" s="10"/>
      <c r="AA67" s="10"/>
      <c r="AB67" s="10"/>
    </row>
    <row r="68" s="55" customFormat="true" ht="25.5" hidden="false" customHeight="true" outlineLevel="0" collapsed="false">
      <c r="A68" s="140" t="s">
        <v>262</v>
      </c>
      <c r="B68" s="31" t="n">
        <v>200</v>
      </c>
      <c r="C68" s="31" t="n">
        <v>200</v>
      </c>
      <c r="D68" s="31" t="n">
        <v>200</v>
      </c>
      <c r="E68" s="32" t="n">
        <v>0.8</v>
      </c>
      <c r="F68" s="32" t="n">
        <v>0</v>
      </c>
      <c r="G68" s="32" t="n">
        <v>29.8</v>
      </c>
      <c r="H68" s="53" t="n">
        <v>90</v>
      </c>
      <c r="I68" s="391" t="n">
        <v>0</v>
      </c>
      <c r="J68" s="35" t="n">
        <f aca="false">I68*B68/1000</f>
        <v>0</v>
      </c>
      <c r="K68" s="34" t="n">
        <v>14</v>
      </c>
      <c r="L68" s="34" t="n">
        <v>0.04</v>
      </c>
      <c r="M68" s="34" t="n">
        <v>0</v>
      </c>
      <c r="N68" s="34" t="n">
        <v>0.4</v>
      </c>
      <c r="O68" s="34" t="n">
        <v>49</v>
      </c>
      <c r="P68" s="34" t="n">
        <v>52</v>
      </c>
      <c r="Q68" s="34" t="n">
        <v>18</v>
      </c>
      <c r="R68" s="34" t="n">
        <v>0.8</v>
      </c>
    </row>
    <row r="69" s="55" customFormat="true" ht="15.75" hidden="false" customHeight="true" outlineLevel="0" collapsed="false">
      <c r="A69" s="77" t="s">
        <v>263</v>
      </c>
      <c r="B69" s="77"/>
      <c r="C69" s="77"/>
      <c r="D69" s="150" t="n">
        <v>80</v>
      </c>
      <c r="E69" s="47" t="n">
        <f aca="false">7.6*D69/100</f>
        <v>6.08</v>
      </c>
      <c r="F69" s="47" t="n">
        <f aca="false">4.5*D69/100</f>
        <v>3.6</v>
      </c>
      <c r="G69" s="47" t="n">
        <f aca="false">77.7*D69/100</f>
        <v>62.16</v>
      </c>
      <c r="H69" s="33" t="n">
        <f aca="false">E69*4+F69*9+G69*4</f>
        <v>305.36</v>
      </c>
      <c r="I69" s="391" t="n">
        <v>0</v>
      </c>
      <c r="J69" s="41" t="n">
        <f aca="false">I69*D69/1000</f>
        <v>0</v>
      </c>
      <c r="K69" s="54" t="n">
        <v>0</v>
      </c>
      <c r="L69" s="34" t="n">
        <v>0.05250375</v>
      </c>
      <c r="M69" s="34" t="n">
        <v>0.03375</v>
      </c>
      <c r="N69" s="34" t="n">
        <v>1.6425</v>
      </c>
      <c r="O69" s="34" t="n">
        <v>20.71125</v>
      </c>
      <c r="P69" s="34" t="n">
        <v>67.35375</v>
      </c>
      <c r="Q69" s="34" t="n">
        <v>11.5875</v>
      </c>
      <c r="R69" s="34" t="n">
        <v>0.6525</v>
      </c>
    </row>
    <row r="70" customFormat="false" ht="15.75" hidden="false" customHeight="true" outlineLevel="0" collapsed="false">
      <c r="A70" s="280" t="s">
        <v>120</v>
      </c>
      <c r="B70" s="280"/>
      <c r="C70" s="280"/>
      <c r="D70" s="280"/>
      <c r="E70" s="280"/>
      <c r="F70" s="280"/>
      <c r="G70" s="280"/>
      <c r="H70" s="280"/>
      <c r="I70" s="280"/>
      <c r="J70" s="280"/>
      <c r="K70" s="280"/>
      <c r="L70" s="280"/>
      <c r="M70" s="280"/>
      <c r="N70" s="280"/>
      <c r="O70" s="280"/>
      <c r="P70" s="280"/>
      <c r="Q70" s="280"/>
      <c r="R70" s="280"/>
    </row>
    <row r="71" s="55" customFormat="true" ht="13.5" hidden="false" customHeight="true" outlineLevel="0" collapsed="false">
      <c r="A71" s="77" t="s">
        <v>198</v>
      </c>
      <c r="B71" s="77"/>
      <c r="C71" s="77"/>
      <c r="D71" s="31" t="n">
        <v>200</v>
      </c>
      <c r="E71" s="32" t="n">
        <v>14.2</v>
      </c>
      <c r="F71" s="32" t="n">
        <v>17</v>
      </c>
      <c r="G71" s="32" t="n">
        <v>41.1</v>
      </c>
      <c r="H71" s="33" t="n">
        <f aca="false">G71*4+F71*9+E71*4</f>
        <v>374.2</v>
      </c>
      <c r="I71" s="34"/>
      <c r="J71" s="34" t="n">
        <f aca="false">SUM(J72:J80)</f>
        <v>0</v>
      </c>
      <c r="K71" s="34" t="n">
        <v>0.1</v>
      </c>
      <c r="L71" s="34" t="n">
        <v>0.05625</v>
      </c>
      <c r="M71" s="34" t="n">
        <v>71.2</v>
      </c>
      <c r="N71" s="34" t="n">
        <v>0.5</v>
      </c>
      <c r="O71" s="34" t="n">
        <v>168.2</v>
      </c>
      <c r="P71" s="34" t="n">
        <v>221.3</v>
      </c>
      <c r="Q71" s="34" t="n">
        <v>28.9</v>
      </c>
      <c r="R71" s="34" t="n">
        <v>0.8</v>
      </c>
    </row>
    <row r="72" s="55" customFormat="true" ht="15" hidden="false" customHeight="true" outlineLevel="0" collapsed="false">
      <c r="A72" s="48" t="s">
        <v>125</v>
      </c>
      <c r="B72" s="49" t="n">
        <v>151</v>
      </c>
      <c r="C72" s="49" t="n">
        <v>150</v>
      </c>
      <c r="D72" s="79"/>
      <c r="E72" s="288"/>
      <c r="F72" s="288"/>
      <c r="G72" s="288"/>
      <c r="H72" s="288"/>
      <c r="I72" s="61" t="n">
        <v>0</v>
      </c>
      <c r="J72" s="61" t="n">
        <f aca="false">B72*I72/1000</f>
        <v>0</v>
      </c>
      <c r="K72" s="61"/>
      <c r="L72" s="61"/>
      <c r="M72" s="61"/>
      <c r="N72" s="61"/>
      <c r="O72" s="61"/>
      <c r="P72" s="61"/>
      <c r="Q72" s="61"/>
      <c r="R72" s="61"/>
    </row>
    <row r="73" s="55" customFormat="true" ht="13.5" hidden="false" customHeight="true" outlineLevel="0" collapsed="false">
      <c r="A73" s="36" t="s">
        <v>199</v>
      </c>
      <c r="B73" s="37" t="n">
        <v>7</v>
      </c>
      <c r="C73" s="37" t="n">
        <v>7</v>
      </c>
      <c r="D73" s="249"/>
      <c r="E73" s="250"/>
      <c r="F73" s="56"/>
      <c r="G73" s="56"/>
      <c r="H73" s="45"/>
      <c r="I73" s="47" t="n">
        <v>0</v>
      </c>
      <c r="J73" s="41" t="n">
        <f aca="false">B73*I73/1000</f>
        <v>0</v>
      </c>
      <c r="K73" s="47"/>
      <c r="L73" s="47"/>
      <c r="M73" s="47"/>
      <c r="N73" s="47"/>
      <c r="O73" s="47"/>
      <c r="P73" s="47"/>
      <c r="Q73" s="47"/>
      <c r="R73" s="47"/>
    </row>
    <row r="74" customFormat="false" ht="13.5" hidden="false" customHeight="true" outlineLevel="0" collapsed="false">
      <c r="A74" s="36" t="s">
        <v>200</v>
      </c>
      <c r="B74" s="37" t="n">
        <v>30</v>
      </c>
      <c r="C74" s="37" t="n">
        <v>30</v>
      </c>
      <c r="D74" s="249"/>
      <c r="E74" s="250"/>
      <c r="F74" s="56"/>
      <c r="G74" s="56"/>
      <c r="H74" s="45"/>
      <c r="I74" s="47" t="n">
        <v>0</v>
      </c>
      <c r="J74" s="47" t="n">
        <f aca="false">I74*B74/40</f>
        <v>0</v>
      </c>
      <c r="K74" s="47"/>
      <c r="L74" s="47"/>
      <c r="M74" s="47"/>
      <c r="N74" s="47"/>
      <c r="O74" s="47"/>
      <c r="P74" s="47"/>
      <c r="Q74" s="47"/>
      <c r="R74" s="47"/>
    </row>
    <row r="75" s="55" customFormat="true" ht="13.5" hidden="false" customHeight="true" outlineLevel="0" collapsed="false">
      <c r="A75" s="36" t="s">
        <v>31</v>
      </c>
      <c r="B75" s="37" t="n">
        <v>5</v>
      </c>
      <c r="C75" s="37" t="n">
        <v>5</v>
      </c>
      <c r="D75" s="249"/>
      <c r="E75" s="250"/>
      <c r="F75" s="56"/>
      <c r="G75" s="56"/>
      <c r="H75" s="45"/>
      <c r="I75" s="41" t="n">
        <v>0</v>
      </c>
      <c r="J75" s="41" t="n">
        <f aca="false">I75*B75/1000</f>
        <v>0</v>
      </c>
      <c r="K75" s="47"/>
      <c r="L75" s="47"/>
      <c r="M75" s="47"/>
      <c r="N75" s="47"/>
      <c r="O75" s="47"/>
      <c r="P75" s="47"/>
      <c r="Q75" s="47"/>
      <c r="R75" s="47"/>
    </row>
    <row r="76" customFormat="false" ht="14.25" hidden="false" customHeight="true" outlineLevel="0" collapsed="false">
      <c r="A76" s="349" t="s">
        <v>119</v>
      </c>
      <c r="B76" s="44"/>
      <c r="C76" s="337" t="n">
        <v>34</v>
      </c>
      <c r="D76" s="249"/>
      <c r="E76" s="250"/>
      <c r="F76" s="56"/>
      <c r="G76" s="56"/>
      <c r="H76" s="45"/>
      <c r="I76" s="47"/>
      <c r="J76" s="47"/>
      <c r="K76" s="47"/>
      <c r="L76" s="47"/>
      <c r="M76" s="47"/>
      <c r="N76" s="47"/>
      <c r="O76" s="47"/>
      <c r="P76" s="47"/>
      <c r="Q76" s="47"/>
      <c r="R76" s="47"/>
    </row>
    <row r="77" s="55" customFormat="true" ht="15" hidden="false" customHeight="true" outlineLevel="0" collapsed="false">
      <c r="A77" s="36" t="s">
        <v>31</v>
      </c>
      <c r="B77" s="37" t="n">
        <v>5</v>
      </c>
      <c r="C77" s="37" t="n">
        <v>5</v>
      </c>
      <c r="D77" s="249"/>
      <c r="E77" s="250"/>
      <c r="F77" s="56"/>
      <c r="G77" s="56"/>
      <c r="H77" s="45"/>
      <c r="I77" s="41" t="n">
        <v>0</v>
      </c>
      <c r="J77" s="41" t="n">
        <f aca="false">I77*B77/1000</f>
        <v>0</v>
      </c>
      <c r="K77" s="47"/>
      <c r="L77" s="47"/>
      <c r="M77" s="47"/>
      <c r="N77" s="47"/>
      <c r="O77" s="47"/>
      <c r="P77" s="47"/>
      <c r="Q77" s="47"/>
      <c r="R77" s="47"/>
    </row>
    <row r="78" s="55" customFormat="true" ht="15" hidden="false" customHeight="true" outlineLevel="0" collapsed="false">
      <c r="A78" s="36" t="s">
        <v>62</v>
      </c>
      <c r="B78" s="37" t="n">
        <v>20</v>
      </c>
      <c r="C78" s="37" t="n">
        <v>20</v>
      </c>
      <c r="D78" s="249"/>
      <c r="E78" s="250"/>
      <c r="F78" s="56"/>
      <c r="G78" s="56"/>
      <c r="H78" s="45"/>
      <c r="I78" s="61" t="n">
        <v>0</v>
      </c>
      <c r="J78" s="61" t="n">
        <f aca="false">I78*B78/1000</f>
        <v>0</v>
      </c>
      <c r="K78" s="47"/>
      <c r="L78" s="47"/>
      <c r="M78" s="47"/>
      <c r="N78" s="47"/>
      <c r="O78" s="47"/>
      <c r="P78" s="47"/>
      <c r="Q78" s="47"/>
      <c r="R78" s="47"/>
    </row>
    <row r="79" customFormat="false" ht="15" hidden="false" customHeight="true" outlineLevel="0" collapsed="false">
      <c r="A79" s="350" t="s">
        <v>33</v>
      </c>
      <c r="B79" s="37" t="n">
        <v>14</v>
      </c>
      <c r="C79" s="37" t="n">
        <v>14</v>
      </c>
      <c r="D79" s="249"/>
      <c r="E79" s="250"/>
      <c r="F79" s="56"/>
      <c r="G79" s="56"/>
      <c r="H79" s="56"/>
      <c r="I79" s="41" t="n">
        <v>0</v>
      </c>
      <c r="J79" s="41" t="n">
        <f aca="false">B79*I79/1000</f>
        <v>0</v>
      </c>
      <c r="K79" s="41"/>
      <c r="L79" s="41"/>
      <c r="M79" s="41"/>
      <c r="N79" s="41"/>
      <c r="O79" s="41"/>
      <c r="P79" s="41"/>
      <c r="Q79" s="41"/>
      <c r="R79" s="41"/>
    </row>
    <row r="80" s="55" customFormat="true" ht="15.75" hidden="false" customHeight="true" outlineLevel="0" collapsed="false">
      <c r="A80" s="36" t="s">
        <v>201</v>
      </c>
      <c r="B80" s="37" t="n">
        <v>5</v>
      </c>
      <c r="C80" s="37" t="n">
        <v>5</v>
      </c>
      <c r="D80" s="249"/>
      <c r="E80" s="250"/>
      <c r="F80" s="56"/>
      <c r="G80" s="56"/>
      <c r="H80" s="64"/>
      <c r="I80" s="41" t="n">
        <v>0</v>
      </c>
      <c r="J80" s="41" t="n">
        <f aca="false">B80*I80/1000</f>
        <v>0</v>
      </c>
      <c r="K80" s="41"/>
      <c r="L80" s="41"/>
      <c r="M80" s="41"/>
      <c r="N80" s="41"/>
      <c r="O80" s="41"/>
      <c r="P80" s="41"/>
      <c r="Q80" s="41"/>
      <c r="R80" s="41"/>
    </row>
    <row r="81" s="55" customFormat="true" ht="19.5" hidden="false" customHeight="true" outlineLevel="0" collapsed="false">
      <c r="A81" s="144" t="s">
        <v>81</v>
      </c>
      <c r="B81" s="65"/>
      <c r="C81" s="65"/>
      <c r="D81" s="145"/>
      <c r="E81" s="32" t="n">
        <f aca="false">E18+E37+E77</f>
        <v>18.88218</v>
      </c>
      <c r="F81" s="32" t="n">
        <f aca="false">F18+F37+F77</f>
        <v>17.84232</v>
      </c>
      <c r="G81" s="32" t="n">
        <f aca="false">G18+G37+G77</f>
        <v>28.0541</v>
      </c>
      <c r="H81" s="67" t="n">
        <f aca="false">H18+H37+H77</f>
        <v>348.326</v>
      </c>
      <c r="I81" s="34"/>
      <c r="J81" s="34"/>
      <c r="K81" s="34"/>
      <c r="L81" s="34"/>
      <c r="M81" s="34"/>
      <c r="N81" s="34"/>
      <c r="O81" s="34"/>
      <c r="P81" s="34"/>
      <c r="Q81" s="34"/>
      <c r="R81" s="34"/>
    </row>
    <row r="82" s="55" customFormat="true" ht="26.1" hidden="false" customHeight="true" outlineLevel="0" collapsed="false">
      <c r="A82" s="84"/>
      <c r="B82" s="49"/>
      <c r="C82" s="49"/>
      <c r="D82" s="38"/>
      <c r="E82" s="17"/>
      <c r="F82" s="17"/>
      <c r="G82" s="17"/>
      <c r="H82" s="18"/>
      <c r="I82" s="27"/>
      <c r="J82" s="27"/>
      <c r="K82" s="54"/>
      <c r="L82" s="137"/>
      <c r="M82" s="137"/>
      <c r="N82" s="137"/>
      <c r="O82" s="137"/>
      <c r="P82" s="137"/>
      <c r="Q82" s="54"/>
      <c r="R82" s="54"/>
    </row>
    <row r="83" s="55" customFormat="true" ht="26.1" hidden="false" customHeight="true" outlineLevel="0" collapsed="false">
      <c r="A83" s="48"/>
      <c r="B83" s="49"/>
      <c r="C83" s="49"/>
      <c r="D83" s="38"/>
      <c r="E83" s="39"/>
      <c r="F83" s="39"/>
      <c r="G83" s="39"/>
      <c r="H83" s="18"/>
      <c r="I83" s="365"/>
      <c r="J83" s="365"/>
      <c r="K83" s="54"/>
      <c r="L83" s="54"/>
      <c r="M83" s="54"/>
      <c r="N83" s="54"/>
      <c r="O83" s="54"/>
      <c r="P83" s="54"/>
      <c r="Q83" s="47"/>
      <c r="R83" s="47"/>
    </row>
    <row r="84" customFormat="false" ht="26.1" hidden="false" customHeight="true" outlineLevel="0" collapsed="false">
      <c r="A84" s="295"/>
      <c r="B84" s="295"/>
      <c r="C84" s="295"/>
      <c r="D84" s="366"/>
      <c r="E84" s="17"/>
      <c r="F84" s="17"/>
      <c r="G84" s="17"/>
      <c r="H84" s="40"/>
      <c r="I84" s="54"/>
      <c r="J84" s="354"/>
      <c r="K84" s="54"/>
      <c r="L84" s="54"/>
      <c r="M84" s="54"/>
      <c r="N84" s="54"/>
      <c r="O84" s="54"/>
      <c r="P84" s="54"/>
      <c r="Q84" s="34"/>
      <c r="R84" s="34"/>
    </row>
    <row r="85" customFormat="false" ht="28.5" hidden="false" customHeight="true" outlineLevel="0" collapsed="false">
      <c r="A85" s="327"/>
      <c r="B85" s="328"/>
      <c r="C85" s="329"/>
      <c r="D85" s="329"/>
      <c r="E85" s="154"/>
      <c r="F85" s="154"/>
      <c r="G85" s="154"/>
      <c r="H85" s="154"/>
      <c r="I85" s="154"/>
      <c r="J85" s="154"/>
      <c r="K85" s="155"/>
      <c r="L85" s="155"/>
      <c r="M85" s="155"/>
      <c r="N85" s="155"/>
      <c r="O85" s="155"/>
      <c r="P85" s="155"/>
      <c r="Q85" s="155"/>
      <c r="R85" s="155"/>
    </row>
    <row r="86" s="55" customFormat="true" ht="26.1" hidden="false" customHeight="true" outlineLevel="0" collapsed="false">
      <c r="A86" s="327"/>
      <c r="B86" s="327"/>
      <c r="C86" s="329"/>
      <c r="D86" s="329"/>
      <c r="E86" s="329"/>
      <c r="F86" s="329"/>
      <c r="G86" s="329"/>
      <c r="H86" s="329"/>
      <c r="I86" s="329"/>
      <c r="J86" s="329"/>
      <c r="K86" s="375"/>
      <c r="L86" s="375"/>
      <c r="M86" s="375"/>
      <c r="N86" s="375"/>
      <c r="O86" s="375"/>
      <c r="P86" s="375"/>
      <c r="Q86" s="329"/>
      <c r="R86" s="329"/>
    </row>
    <row r="87" customFormat="false" ht="26.1" hidden="false" customHeight="true" outlineLevel="0" collapsed="false">
      <c r="A87" s="327"/>
      <c r="B87" s="328"/>
      <c r="C87" s="329"/>
      <c r="D87" s="329"/>
      <c r="E87" s="329"/>
      <c r="F87" s="329"/>
      <c r="G87" s="329"/>
      <c r="H87" s="329"/>
      <c r="I87" s="329"/>
      <c r="J87" s="329"/>
      <c r="K87" s="329"/>
      <c r="L87" s="329"/>
      <c r="M87" s="329"/>
      <c r="N87" s="329"/>
      <c r="O87" s="329"/>
      <c r="P87" s="329"/>
      <c r="Q87" s="375"/>
      <c r="R87" s="375"/>
    </row>
    <row r="88" s="55" customFormat="true" ht="26.1" hidden="false" customHeight="true" outlineLevel="0" collapsed="false">
      <c r="A88" s="327"/>
      <c r="B88" s="328"/>
      <c r="C88" s="329"/>
      <c r="D88" s="329"/>
      <c r="E88" s="329"/>
      <c r="F88" s="329"/>
      <c r="G88" s="329"/>
      <c r="H88" s="329"/>
      <c r="I88" s="329"/>
      <c r="J88" s="329"/>
      <c r="K88" s="375"/>
      <c r="L88" s="375"/>
      <c r="M88" s="375"/>
      <c r="N88" s="375"/>
      <c r="O88" s="375"/>
      <c r="P88" s="375"/>
      <c r="Q88" s="375"/>
      <c r="R88" s="375"/>
    </row>
    <row r="89" s="55" customFormat="true" ht="26.1" hidden="false" customHeight="true" outlineLevel="0" collapsed="false">
      <c r="A89" s="327"/>
      <c r="B89" s="328"/>
      <c r="C89" s="329"/>
      <c r="D89" s="329"/>
      <c r="E89" s="329"/>
      <c r="F89" s="329"/>
      <c r="G89" s="329"/>
      <c r="H89" s="329"/>
      <c r="I89" s="329"/>
      <c r="J89" s="329"/>
      <c r="K89" s="329"/>
      <c r="L89" s="329"/>
      <c r="M89" s="329"/>
      <c r="N89" s="329"/>
      <c r="O89" s="329"/>
      <c r="P89" s="329"/>
      <c r="Q89" s="329"/>
      <c r="R89" s="329"/>
    </row>
    <row r="90" customFormat="false" ht="26.1" hidden="false" customHeight="true" outlineLevel="0" collapsed="false">
      <c r="A90" s="327"/>
      <c r="B90" s="328"/>
      <c r="C90" s="329"/>
      <c r="D90" s="329"/>
      <c r="E90" s="329"/>
      <c r="F90" s="329"/>
      <c r="G90" s="329"/>
      <c r="H90" s="329"/>
      <c r="I90" s="329"/>
      <c r="J90" s="329"/>
      <c r="K90" s="375"/>
      <c r="L90" s="375"/>
      <c r="M90" s="375"/>
      <c r="N90" s="375"/>
      <c r="O90" s="375"/>
      <c r="P90" s="375"/>
      <c r="Q90" s="375"/>
      <c r="R90" s="375"/>
    </row>
    <row r="91" customFormat="false" ht="26.1" hidden="false" customHeight="true" outlineLevel="0" collapsed="false">
      <c r="A91" s="327"/>
      <c r="B91" s="327"/>
      <c r="C91" s="329"/>
      <c r="D91" s="329"/>
      <c r="E91" s="329"/>
      <c r="F91" s="329"/>
      <c r="G91" s="329"/>
      <c r="H91" s="329"/>
      <c r="I91" s="329"/>
      <c r="J91" s="329"/>
      <c r="K91" s="375"/>
      <c r="L91" s="375"/>
      <c r="M91" s="375"/>
      <c r="N91" s="375"/>
      <c r="O91" s="375"/>
      <c r="P91" s="375"/>
      <c r="Q91" s="55"/>
      <c r="R91" s="55"/>
    </row>
    <row r="92" s="55" customFormat="true" ht="26.1" hidden="false" customHeight="true" outlineLevel="0" collapsed="false">
      <c r="A92" s="327"/>
      <c r="B92" s="328"/>
      <c r="C92" s="329"/>
      <c r="D92" s="329"/>
      <c r="E92" s="329"/>
      <c r="F92" s="329"/>
      <c r="G92" s="329"/>
      <c r="H92" s="329"/>
      <c r="I92" s="329"/>
      <c r="J92" s="329"/>
      <c r="K92" s="329"/>
      <c r="L92" s="329"/>
      <c r="M92" s="329"/>
      <c r="N92" s="329"/>
      <c r="O92" s="329"/>
      <c r="P92" s="329"/>
    </row>
    <row r="93" s="55" customFormat="true" ht="31.5" hidden="false" customHeight="true" outlineLevel="0" collapsed="false">
      <c r="A93" s="327"/>
      <c r="B93" s="327"/>
      <c r="C93" s="329"/>
      <c r="D93" s="329"/>
      <c r="E93" s="329"/>
      <c r="F93" s="329"/>
      <c r="G93" s="329"/>
      <c r="H93" s="329"/>
      <c r="I93" s="329"/>
      <c r="J93" s="329"/>
      <c r="K93" s="375"/>
      <c r="L93" s="375"/>
      <c r="M93" s="375"/>
      <c r="N93" s="375"/>
      <c r="O93" s="375"/>
      <c r="P93" s="375"/>
    </row>
    <row r="94" s="55" customFormat="true" ht="26.1" hidden="false" customHeight="true" outlineLevel="0" collapsed="false">
      <c r="A94" s="327"/>
      <c r="B94" s="328"/>
      <c r="C94" s="329"/>
      <c r="D94" s="329"/>
      <c r="E94" s="329"/>
      <c r="F94" s="329"/>
      <c r="G94" s="329"/>
      <c r="H94" s="329"/>
      <c r="I94" s="10"/>
      <c r="J94" s="10"/>
      <c r="Q94" s="10"/>
      <c r="R94" s="10"/>
    </row>
    <row r="95" s="55" customFormat="true" ht="26.1" hidden="false" customHeight="true" outlineLevel="0" collapsed="false">
      <c r="A95" s="327"/>
      <c r="B95" s="328"/>
      <c r="C95" s="329"/>
      <c r="D95" s="329"/>
      <c r="E95" s="329"/>
      <c r="F95" s="329"/>
      <c r="G95" s="329"/>
      <c r="H95" s="329"/>
      <c r="I95" s="10"/>
      <c r="J95" s="10"/>
      <c r="Q95" s="10"/>
      <c r="R95" s="10"/>
    </row>
    <row r="96" s="10" customFormat="true" ht="26.1" hidden="false" customHeight="true" outlineLevel="0" collapsed="false">
      <c r="A96" s="327"/>
      <c r="B96" s="327"/>
      <c r="C96" s="329"/>
      <c r="D96" s="329"/>
      <c r="E96" s="329"/>
      <c r="F96" s="329"/>
      <c r="G96" s="329"/>
      <c r="H96" s="329"/>
      <c r="K96" s="55"/>
      <c r="L96" s="55"/>
      <c r="M96" s="55"/>
      <c r="N96" s="55"/>
      <c r="O96" s="55"/>
      <c r="P96" s="55"/>
      <c r="Q96" s="55"/>
      <c r="R96" s="55"/>
    </row>
    <row r="97" s="10" customFormat="true" ht="26.1" hidden="false" customHeight="true" outlineLevel="0" collapsed="false">
      <c r="A97" s="327"/>
      <c r="B97" s="328"/>
      <c r="C97" s="329"/>
      <c r="D97" s="329"/>
      <c r="E97" s="329"/>
      <c r="F97" s="329"/>
      <c r="G97" s="329"/>
      <c r="H97" s="329"/>
    </row>
    <row r="98" s="10" customFormat="true" ht="26.1" hidden="false" customHeight="true" outlineLevel="0" collapsed="false">
      <c r="A98" s="161"/>
      <c r="B98" s="162"/>
      <c r="Q98" s="55"/>
      <c r="R98" s="55"/>
    </row>
    <row r="99" s="55" customFormat="true" ht="26.1" hidden="false" customHeight="true" outlineLevel="0" collapsed="false">
      <c r="A99" s="161"/>
      <c r="B99" s="162"/>
      <c r="C99" s="10"/>
      <c r="D99" s="10"/>
      <c r="E99" s="10"/>
      <c r="F99" s="10"/>
      <c r="G99" s="10"/>
      <c r="H99" s="10"/>
      <c r="I99" s="10"/>
      <c r="J99" s="10"/>
    </row>
    <row r="100" s="10" customFormat="true" ht="26.1" hidden="false" customHeight="true" outlineLevel="0" collapsed="false">
      <c r="A100" s="161"/>
      <c r="B100" s="162"/>
    </row>
    <row r="101" s="55" customFormat="true" ht="26.1" hidden="false" customHeight="true" outlineLevel="0" collapsed="false">
      <c r="A101" s="161"/>
      <c r="B101" s="161"/>
      <c r="C101" s="10"/>
      <c r="D101" s="10"/>
      <c r="E101" s="10"/>
      <c r="F101" s="10"/>
      <c r="G101" s="10"/>
      <c r="H101" s="10"/>
      <c r="I101" s="10"/>
      <c r="J101" s="10"/>
      <c r="Q101" s="10"/>
      <c r="R101" s="10"/>
    </row>
    <row r="102" s="55" customFormat="true" ht="26.1" hidden="false" customHeight="true" outlineLevel="0" collapsed="false">
      <c r="A102" s="161"/>
      <c r="B102" s="161"/>
      <c r="C102" s="10"/>
      <c r="D102" s="10"/>
      <c r="E102" s="10"/>
      <c r="F102" s="10"/>
      <c r="G102" s="10"/>
      <c r="H102" s="10"/>
      <c r="I102" s="10"/>
      <c r="J102" s="10"/>
    </row>
    <row r="103" s="55" customFormat="true" ht="26.1" hidden="false" customHeight="true" outlineLevel="0" collapsed="false">
      <c r="A103" s="161"/>
      <c r="B103" s="162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</row>
    <row r="104" s="10" customFormat="true" ht="26.1" hidden="false" customHeight="true" outlineLevel="0" collapsed="false">
      <c r="A104" s="183"/>
      <c r="B104" s="183"/>
      <c r="Q104" s="55"/>
      <c r="R104" s="55"/>
    </row>
    <row r="105" s="55" customFormat="true" ht="26.1" hidden="false" customHeight="true" outlineLevel="0" collapsed="false">
      <c r="A105" s="183"/>
      <c r="B105" s="184"/>
      <c r="C105" s="10"/>
      <c r="D105" s="10"/>
      <c r="E105" s="10"/>
      <c r="F105" s="10"/>
      <c r="G105" s="10"/>
      <c r="H105" s="10"/>
      <c r="I105" s="10"/>
      <c r="J105" s="10"/>
    </row>
    <row r="106" s="10" customFormat="true" ht="26.1" hidden="false" customHeight="true" outlineLevel="0" collapsed="false">
      <c r="A106" s="170"/>
      <c r="B106" s="171"/>
      <c r="K106" s="55"/>
      <c r="L106" s="55"/>
      <c r="M106" s="55"/>
      <c r="N106" s="55"/>
      <c r="O106" s="55"/>
      <c r="P106" s="55"/>
    </row>
    <row r="107" s="55" customFormat="true" ht="30.75" hidden="false" customHeight="true" outlineLevel="0" collapsed="false">
      <c r="A107" s="170"/>
      <c r="B107" s="170"/>
      <c r="C107" s="10"/>
      <c r="D107" s="10"/>
      <c r="E107" s="10"/>
      <c r="F107" s="10"/>
      <c r="G107" s="10"/>
      <c r="H107" s="10"/>
      <c r="I107" s="10"/>
      <c r="J107" s="10"/>
      <c r="Q107" s="10"/>
      <c r="R107" s="10"/>
    </row>
    <row r="108" s="10" customFormat="true" ht="26.1" hidden="false" customHeight="true" outlineLevel="0" collapsed="false">
      <c r="A108" s="173"/>
      <c r="B108" s="173"/>
      <c r="K108" s="55"/>
      <c r="L108" s="55"/>
      <c r="M108" s="55"/>
      <c r="N108" s="55"/>
      <c r="O108" s="55"/>
      <c r="P108" s="55"/>
    </row>
    <row r="109" s="55" customFormat="true" ht="26.1" hidden="false" customHeight="true" outlineLevel="0" collapsed="false">
      <c r="A109" s="173"/>
      <c r="B109" s="174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</row>
    <row r="110" s="10" customFormat="true" ht="26.1" hidden="false" customHeight="true" outlineLevel="0" collapsed="false">
      <c r="A110" s="161"/>
      <c r="B110" s="162"/>
    </row>
    <row r="111" s="10" customFormat="true" ht="26.1" hidden="false" customHeight="true" outlineLevel="0" collapsed="false">
      <c r="A111" s="161"/>
      <c r="B111" s="162"/>
      <c r="Q111" s="55"/>
      <c r="R111" s="55"/>
    </row>
    <row r="112" s="10" customFormat="true" ht="26.1" hidden="false" customHeight="true" outlineLevel="0" collapsed="false">
      <c r="A112" s="161"/>
      <c r="B112" s="162"/>
      <c r="K112" s="55"/>
      <c r="L112" s="55"/>
      <c r="M112" s="55"/>
      <c r="N112" s="55"/>
      <c r="O112" s="55"/>
      <c r="P112" s="55"/>
      <c r="Q112" s="55"/>
      <c r="R112" s="55"/>
    </row>
    <row r="113" s="55" customFormat="true" ht="26.1" hidden="false" customHeight="true" outlineLevel="0" collapsed="false">
      <c r="A113" s="161"/>
      <c r="B113" s="161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</row>
    <row r="114" s="10" customFormat="true" ht="26.1" hidden="false" customHeight="true" outlineLevel="0" collapsed="false">
      <c r="A114" s="161"/>
      <c r="B114" s="161"/>
      <c r="K114" s="55"/>
      <c r="L114" s="55"/>
      <c r="M114" s="55"/>
      <c r="N114" s="55"/>
      <c r="O114" s="55"/>
      <c r="P114" s="55"/>
    </row>
    <row r="115" s="55" customFormat="true" ht="26.1" hidden="false" customHeight="true" outlineLevel="0" collapsed="false">
      <c r="A115" s="161"/>
      <c r="B115" s="161"/>
      <c r="C115" s="10"/>
      <c r="D115" s="10"/>
      <c r="E115" s="10"/>
      <c r="F115" s="10"/>
      <c r="G115" s="10"/>
      <c r="H115" s="10"/>
      <c r="I115" s="10"/>
      <c r="J115" s="10"/>
    </row>
    <row r="116" s="55" customFormat="true" ht="26.1" hidden="false" customHeight="true" outlineLevel="0" collapsed="false">
      <c r="A116" s="161"/>
      <c r="B116" s="162"/>
      <c r="C116" s="10"/>
      <c r="D116" s="10"/>
      <c r="E116" s="10"/>
      <c r="F116" s="10"/>
      <c r="G116" s="10"/>
      <c r="H116" s="10"/>
      <c r="I116" s="10"/>
      <c r="J116" s="10"/>
      <c r="Q116" s="10"/>
      <c r="R116" s="10"/>
    </row>
    <row r="117" s="10" customFormat="true" ht="26.1" hidden="false" customHeight="true" outlineLevel="0" collapsed="false">
      <c r="A117" s="161"/>
      <c r="B117" s="161"/>
      <c r="Q117" s="55"/>
      <c r="R117" s="55"/>
    </row>
    <row r="118" s="55" customFormat="true" ht="26.1" hidden="false" customHeight="true" outlineLevel="0" collapsed="false">
      <c r="A118" s="161"/>
      <c r="B118" s="162"/>
      <c r="C118" s="10"/>
      <c r="D118" s="10"/>
      <c r="E118" s="10"/>
      <c r="F118" s="10"/>
      <c r="G118" s="10"/>
      <c r="H118" s="10"/>
      <c r="I118" s="10"/>
      <c r="J118" s="10"/>
      <c r="Q118" s="10"/>
      <c r="R118" s="10"/>
    </row>
    <row r="119" s="55" customFormat="true" ht="26.1" hidden="false" customHeight="true" outlineLevel="0" collapsed="false">
      <c r="A119" s="152"/>
      <c r="B119" s="153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</row>
    <row r="120" s="73" customFormat="true" ht="30.75" hidden="false" customHeight="true" outlineLevel="0" collapsed="false">
      <c r="A120" s="152"/>
      <c r="B120" s="153"/>
      <c r="C120" s="10"/>
      <c r="D120" s="10"/>
      <c r="E120" s="10"/>
      <c r="F120" s="10"/>
      <c r="G120" s="10"/>
      <c r="H120" s="10"/>
      <c r="I120" s="10"/>
      <c r="J120" s="10"/>
      <c r="K120" s="55"/>
      <c r="L120" s="55"/>
      <c r="M120" s="55"/>
      <c r="N120" s="55"/>
      <c r="O120" s="55"/>
      <c r="P120" s="55"/>
      <c r="Q120" s="10"/>
      <c r="R120" s="10"/>
    </row>
    <row r="121" s="55" customFormat="true" ht="26.1" hidden="false" customHeight="true" outlineLevel="0" collapsed="false">
      <c r="A121" s="152"/>
      <c r="B121" s="152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</row>
    <row r="122" s="10" customFormat="true" ht="26.1" hidden="false" customHeight="true" outlineLevel="0" collapsed="false">
      <c r="A122" s="152"/>
      <c r="B122" s="153"/>
      <c r="K122" s="55"/>
      <c r="L122" s="55"/>
      <c r="M122" s="55"/>
      <c r="N122" s="55"/>
      <c r="O122" s="55"/>
      <c r="P122" s="55"/>
    </row>
    <row r="123" s="55" customFormat="true" ht="26.1" hidden="false" customHeight="true" outlineLevel="0" collapsed="false">
      <c r="A123" s="152"/>
      <c r="B123" s="152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</row>
    <row r="124" s="10" customFormat="true" ht="26.1" hidden="false" customHeight="true" outlineLevel="0" collapsed="false">
      <c r="A124" s="152"/>
      <c r="B124" s="153"/>
    </row>
    <row r="125" s="55" customFormat="true" ht="26.1" hidden="false" customHeight="true" outlineLevel="0" collapsed="false">
      <c r="A125" s="152"/>
      <c r="B125" s="152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</row>
    <row r="126" s="55" customFormat="true" ht="29.25" hidden="false" customHeight="true" outlineLevel="0" collapsed="false">
      <c r="A126" s="152"/>
      <c r="B126" s="153"/>
      <c r="C126" s="10"/>
      <c r="D126" s="10"/>
      <c r="E126" s="10"/>
      <c r="F126" s="10"/>
      <c r="G126" s="10"/>
      <c r="H126" s="10"/>
      <c r="I126" s="10"/>
      <c r="J126" s="10"/>
    </row>
    <row r="127" s="10" customFormat="true" ht="26.1" hidden="false" customHeight="true" outlineLevel="0" collapsed="false">
      <c r="A127" s="152"/>
      <c r="B127" s="152"/>
    </row>
    <row r="128" s="10" customFormat="true" ht="26.1" hidden="false" customHeight="true" outlineLevel="0" collapsed="false">
      <c r="A128" s="152"/>
      <c r="B128" s="152"/>
      <c r="K128" s="55"/>
      <c r="L128" s="55"/>
      <c r="M128" s="55"/>
      <c r="N128" s="55"/>
      <c r="O128" s="55"/>
      <c r="P128" s="55"/>
      <c r="Q128" s="55"/>
      <c r="R128" s="55"/>
    </row>
    <row r="129" s="10" customFormat="true" ht="26.1" hidden="false" customHeight="true" outlineLevel="0" collapsed="false">
      <c r="A129" s="152"/>
      <c r="B129" s="152"/>
      <c r="K129" s="55"/>
      <c r="L129" s="55"/>
      <c r="M129" s="55"/>
      <c r="N129" s="55"/>
      <c r="O129" s="55"/>
      <c r="P129" s="55"/>
      <c r="Q129" s="55"/>
      <c r="R129" s="55"/>
    </row>
    <row r="130" s="10" customFormat="true" ht="26.1" hidden="false" customHeight="true" outlineLevel="0" collapsed="false">
      <c r="A130" s="152"/>
      <c r="B130" s="153"/>
      <c r="Q130" s="73"/>
      <c r="R130" s="73"/>
    </row>
    <row r="131" s="10" customFormat="true" ht="26.1" hidden="false" customHeight="true" outlineLevel="0" collapsed="false">
      <c r="A131" s="152"/>
      <c r="B131" s="152"/>
      <c r="K131" s="55"/>
      <c r="L131" s="55"/>
      <c r="M131" s="55"/>
      <c r="N131" s="55"/>
      <c r="O131" s="55"/>
      <c r="P131" s="55"/>
      <c r="Q131" s="55"/>
      <c r="R131" s="55"/>
    </row>
    <row r="132" s="10" customFormat="true" ht="26.1" hidden="false" customHeight="true" outlineLevel="0" collapsed="false">
      <c r="A132" s="152"/>
      <c r="B132" s="153"/>
      <c r="K132" s="55"/>
      <c r="L132" s="55"/>
      <c r="M132" s="55"/>
      <c r="N132" s="55"/>
      <c r="O132" s="55"/>
      <c r="P132" s="55"/>
    </row>
    <row r="133" s="55" customFormat="true" ht="26.1" hidden="false" customHeight="true" outlineLevel="0" collapsed="false">
      <c r="A133" s="152"/>
      <c r="B133" s="153"/>
      <c r="C133" s="10"/>
      <c r="D133" s="10"/>
      <c r="E133" s="10"/>
      <c r="F133" s="10"/>
      <c r="G133" s="10"/>
      <c r="H133" s="10"/>
      <c r="I133" s="111"/>
      <c r="J133" s="111"/>
      <c r="K133" s="73"/>
      <c r="L133" s="73"/>
      <c r="M133" s="73"/>
      <c r="N133" s="73"/>
      <c r="O133" s="73"/>
      <c r="P133" s="73"/>
    </row>
    <row r="134" s="55" customFormat="true" ht="26.1" hidden="false" customHeight="true" outlineLevel="0" collapsed="false">
      <c r="A134" s="152"/>
      <c r="B134" s="152"/>
      <c r="C134" s="10"/>
      <c r="D134" s="10"/>
      <c r="E134" s="10"/>
      <c r="F134" s="10"/>
      <c r="G134" s="10"/>
      <c r="H134" s="10"/>
      <c r="I134" s="10"/>
      <c r="J134" s="10"/>
      <c r="Q134" s="10"/>
      <c r="R134" s="10"/>
    </row>
    <row r="135" s="10" customFormat="true" ht="26.1" hidden="false" customHeight="true" outlineLevel="0" collapsed="false">
      <c r="A135" s="152"/>
      <c r="B135" s="153"/>
      <c r="Q135" s="55"/>
      <c r="R135" s="55"/>
    </row>
    <row r="136" s="10" customFormat="true" ht="26.1" hidden="false" customHeight="true" outlineLevel="0" collapsed="false">
      <c r="A136" s="152"/>
      <c r="B136" s="153"/>
      <c r="K136" s="55"/>
      <c r="L136" s="55"/>
      <c r="M136" s="55"/>
      <c r="N136" s="55"/>
      <c r="O136" s="55"/>
      <c r="P136" s="55"/>
      <c r="Q136" s="55"/>
      <c r="R136" s="55"/>
    </row>
    <row r="137" s="10" customFormat="true" ht="26.1" hidden="false" customHeight="true" outlineLevel="0" collapsed="false">
      <c r="A137" s="158"/>
      <c r="B137" s="159"/>
      <c r="C137" s="111"/>
      <c r="D137" s="111"/>
      <c r="E137" s="111"/>
      <c r="F137" s="111"/>
      <c r="G137" s="111"/>
      <c r="H137" s="111"/>
    </row>
    <row r="138" s="10" customFormat="true" ht="26.1" hidden="false" customHeight="true" outlineLevel="0" collapsed="false">
      <c r="A138" s="152"/>
      <c r="B138" s="153"/>
      <c r="K138" s="55"/>
      <c r="L138" s="55"/>
      <c r="M138" s="55"/>
      <c r="N138" s="55"/>
      <c r="O138" s="55"/>
      <c r="P138" s="55"/>
    </row>
    <row r="139" s="55" customFormat="true" ht="26.1" hidden="false" customHeight="true" outlineLevel="0" collapsed="false">
      <c r="A139" s="152"/>
      <c r="B139" s="152"/>
      <c r="C139" s="10"/>
      <c r="D139" s="10"/>
      <c r="E139" s="10"/>
      <c r="F139" s="10"/>
      <c r="G139" s="10"/>
      <c r="H139" s="10"/>
      <c r="I139" s="10"/>
      <c r="J139" s="10"/>
      <c r="Q139" s="10"/>
      <c r="R139" s="10"/>
    </row>
    <row r="140" s="55" customFormat="true" ht="26.1" hidden="false" customHeight="true" outlineLevel="0" collapsed="false">
      <c r="A140" s="152"/>
      <c r="B140" s="153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</row>
    <row r="141" s="10" customFormat="true" ht="26.1" hidden="false" customHeight="true" outlineLevel="0" collapsed="false">
      <c r="A141" s="152"/>
      <c r="B141" s="152"/>
    </row>
    <row r="142" s="10" customFormat="true" ht="26.1" hidden="false" customHeight="true" outlineLevel="0" collapsed="false">
      <c r="A142" s="152"/>
      <c r="B142" s="153"/>
    </row>
    <row r="143" s="55" customFormat="true" ht="29.25" hidden="false" customHeight="true" outlineLevel="0" collapsed="false">
      <c r="A143" s="161"/>
      <c r="B143" s="162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</row>
    <row r="144" s="10" customFormat="true" ht="26.1" hidden="false" customHeight="true" outlineLevel="0" collapsed="false">
      <c r="A144" s="163"/>
      <c r="B144" s="163"/>
      <c r="Q144" s="55"/>
      <c r="R144" s="55"/>
    </row>
    <row r="145" s="55" customFormat="true" ht="26.1" hidden="false" customHeight="true" outlineLevel="0" collapsed="false">
      <c r="A145" s="163"/>
      <c r="B145" s="163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</row>
    <row r="146" s="10" customFormat="true" ht="26.1" hidden="false" customHeight="true" outlineLevel="0" collapsed="false">
      <c r="A146" s="163"/>
      <c r="B146" s="163"/>
      <c r="K146" s="55"/>
      <c r="L146" s="55"/>
      <c r="M146" s="55"/>
      <c r="N146" s="55"/>
      <c r="O146" s="55"/>
      <c r="P146" s="55"/>
    </row>
    <row r="147" s="55" customFormat="true" ht="26.1" hidden="false" customHeight="true" outlineLevel="0" collapsed="false">
      <c r="A147" s="163"/>
      <c r="B147" s="163"/>
      <c r="C147" s="10"/>
      <c r="D147" s="10"/>
      <c r="E147" s="10"/>
      <c r="F147" s="10"/>
      <c r="G147" s="10"/>
      <c r="H147" s="10"/>
      <c r="I147" s="10"/>
      <c r="J147" s="10"/>
      <c r="Q147" s="10"/>
      <c r="R147" s="10"/>
    </row>
    <row r="148" s="55" customFormat="true" ht="26.1" hidden="false" customHeight="true" outlineLevel="0" collapsed="false">
      <c r="A148" s="163"/>
      <c r="B148" s="163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</row>
    <row r="149" s="55" customFormat="true" ht="26.1" hidden="false" customHeight="true" outlineLevel="0" collapsed="false">
      <c r="A149" s="163"/>
      <c r="B149" s="163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</row>
    <row r="150" s="55" customFormat="true" ht="26.1" hidden="false" customHeight="true" outlineLevel="0" collapsed="false">
      <c r="A150" s="163"/>
      <c r="B150" s="164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</row>
    <row r="151" s="10" customFormat="true" ht="26.1" hidden="false" customHeight="true" outlineLevel="0" collapsed="false">
      <c r="A151" s="163"/>
      <c r="B151" s="164"/>
    </row>
    <row r="152" s="55" customFormat="true" ht="26.1" hidden="false" customHeight="true" outlineLevel="0" collapsed="false">
      <c r="A152" s="163"/>
      <c r="B152" s="163"/>
      <c r="C152" s="10"/>
      <c r="D152" s="10"/>
      <c r="E152" s="10"/>
      <c r="F152" s="10"/>
      <c r="G152" s="10"/>
      <c r="H152" s="10"/>
      <c r="I152" s="10"/>
      <c r="J152" s="10"/>
      <c r="Q152" s="10"/>
      <c r="R152" s="10"/>
    </row>
    <row r="153" s="55" customFormat="true" ht="26.1" hidden="false" customHeight="true" outlineLevel="0" collapsed="false">
      <c r="A153" s="163"/>
      <c r="B153" s="163"/>
      <c r="C153" s="10"/>
      <c r="D153" s="10"/>
      <c r="E153" s="10"/>
      <c r="F153" s="10"/>
      <c r="G153" s="10"/>
      <c r="H153" s="10"/>
      <c r="I153" s="10"/>
      <c r="J153" s="10"/>
      <c r="K153" s="165" t="e">
        <f aca="false">#REF!</f>
        <v>#REF!</v>
      </c>
    </row>
    <row r="154" s="55" customFormat="true" ht="26.1" hidden="false" customHeight="true" outlineLevel="0" collapsed="false">
      <c r="A154" s="163"/>
      <c r="B154" s="163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</row>
    <row r="155" s="55" customFormat="true" ht="26.1" hidden="false" customHeight="true" outlineLevel="0" collapsed="false">
      <c r="A155" s="163"/>
      <c r="B155" s="163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</row>
    <row r="156" s="55" customFormat="true" ht="26.1" hidden="false" customHeight="true" outlineLevel="0" collapsed="false">
      <c r="A156" s="163"/>
      <c r="B156" s="164"/>
      <c r="C156" s="10"/>
      <c r="D156" s="10"/>
      <c r="E156" s="10"/>
      <c r="F156" s="10"/>
      <c r="G156" s="10"/>
      <c r="H156" s="10"/>
      <c r="I156" s="10"/>
      <c r="J156" s="10"/>
      <c r="Q156" s="10"/>
      <c r="R156" s="10"/>
    </row>
    <row r="157" s="160" customFormat="true" ht="26.1" hidden="false" customHeight="true" outlineLevel="0" collapsed="false">
      <c r="A157" s="163"/>
      <c r="B157" s="164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55"/>
      <c r="R157" s="55"/>
    </row>
    <row r="158" s="10" customFormat="true" ht="26.1" hidden="false" customHeight="true" outlineLevel="0" collapsed="false">
      <c r="A158" s="163"/>
      <c r="B158" s="163"/>
      <c r="K158" s="55"/>
      <c r="L158" s="55"/>
      <c r="M158" s="55"/>
      <c r="N158" s="55"/>
      <c r="O158" s="55"/>
      <c r="P158" s="55"/>
      <c r="Q158" s="55"/>
      <c r="R158" s="55"/>
    </row>
    <row r="159" s="10" customFormat="true" ht="29.25" hidden="false" customHeight="true" outlineLevel="0" collapsed="false">
      <c r="A159" s="163"/>
      <c r="B159" s="163"/>
      <c r="Q159" s="55"/>
      <c r="R159" s="55"/>
    </row>
    <row r="160" s="55" customFormat="true" ht="26.1" hidden="false" customHeight="true" outlineLevel="0" collapsed="false">
      <c r="A160" s="163"/>
      <c r="B160" s="164"/>
      <c r="C160" s="10"/>
      <c r="D160" s="10"/>
      <c r="E160" s="10"/>
      <c r="F160" s="10"/>
      <c r="G160" s="10"/>
      <c r="H160" s="10"/>
      <c r="I160" s="10"/>
      <c r="J160" s="10"/>
    </row>
    <row r="161" s="10" customFormat="true" ht="26.1" hidden="false" customHeight="true" outlineLevel="0" collapsed="false">
      <c r="A161" s="163"/>
      <c r="B161" s="163"/>
      <c r="K161" s="55"/>
      <c r="L161" s="55"/>
      <c r="M161" s="55"/>
      <c r="N161" s="55"/>
      <c r="O161" s="55"/>
      <c r="P161" s="55"/>
    </row>
    <row r="162" s="55" customFormat="true" ht="26.1" hidden="false" customHeight="true" outlineLevel="0" collapsed="false">
      <c r="A162" s="163"/>
      <c r="B162" s="164"/>
      <c r="C162" s="10"/>
      <c r="D162" s="10"/>
      <c r="E162" s="10"/>
      <c r="F162" s="10"/>
      <c r="G162" s="10"/>
      <c r="H162" s="10"/>
      <c r="I162" s="10"/>
      <c r="J162" s="10"/>
    </row>
    <row r="163" s="10" customFormat="true" ht="26.1" hidden="false" customHeight="true" outlineLevel="0" collapsed="false">
      <c r="A163" s="163"/>
      <c r="B163" s="163"/>
      <c r="K163" s="55"/>
      <c r="L163" s="55"/>
      <c r="M163" s="55"/>
      <c r="N163" s="55"/>
      <c r="O163" s="55"/>
      <c r="P163" s="55"/>
      <c r="Q163" s="55"/>
      <c r="R163" s="55"/>
    </row>
    <row r="164" s="55" customFormat="true" ht="26.1" hidden="false" customHeight="true" outlineLevel="0" collapsed="false">
      <c r="A164" s="163"/>
      <c r="B164" s="164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</row>
    <row r="165" s="10" customFormat="true" ht="26.1" hidden="false" customHeight="true" outlineLevel="0" collapsed="false">
      <c r="A165" s="163"/>
      <c r="B165" s="164"/>
      <c r="K165" s="55"/>
      <c r="L165" s="55"/>
      <c r="M165" s="55"/>
      <c r="N165" s="55"/>
      <c r="O165" s="55"/>
      <c r="P165" s="55"/>
      <c r="Q165" s="55"/>
      <c r="R165" s="55"/>
    </row>
    <row r="166" s="55" customFormat="true" ht="26.1" hidden="false" customHeight="true" outlineLevel="0" collapsed="false">
      <c r="A166" s="163"/>
      <c r="B166" s="164"/>
      <c r="C166" s="10"/>
      <c r="D166" s="10"/>
      <c r="E166" s="10"/>
      <c r="F166" s="10"/>
      <c r="G166" s="10"/>
      <c r="H166" s="10"/>
      <c r="I166" s="10"/>
      <c r="J166" s="10"/>
    </row>
    <row r="167" s="10" customFormat="true" ht="26.1" hidden="false" customHeight="true" outlineLevel="0" collapsed="false">
      <c r="A167" s="163"/>
      <c r="B167" s="164"/>
      <c r="K167" s="55"/>
      <c r="L167" s="55"/>
      <c r="M167" s="55"/>
      <c r="N167" s="55"/>
      <c r="O167" s="55"/>
      <c r="P167" s="55"/>
      <c r="Q167" s="160"/>
      <c r="R167" s="160"/>
    </row>
    <row r="168" s="55" customFormat="true" ht="32.25" hidden="false" customHeight="true" outlineLevel="0" collapsed="false">
      <c r="A168" s="166"/>
      <c r="B168" s="166"/>
      <c r="C168" s="10"/>
      <c r="D168" s="10"/>
      <c r="E168" s="10"/>
      <c r="F168" s="10"/>
      <c r="G168" s="10"/>
      <c r="H168" s="10"/>
      <c r="I168" s="10"/>
      <c r="J168" s="10"/>
      <c r="Q168" s="10"/>
      <c r="R168" s="10"/>
    </row>
    <row r="169" s="55" customFormat="true" ht="26.1" hidden="false" customHeight="true" outlineLevel="0" collapsed="false">
      <c r="A169" s="166"/>
      <c r="B169" s="167"/>
      <c r="C169" s="10"/>
      <c r="D169" s="10"/>
      <c r="E169" s="10"/>
      <c r="F169" s="10"/>
      <c r="G169" s="10"/>
      <c r="H169" s="10"/>
      <c r="I169" s="10"/>
      <c r="J169" s="10"/>
      <c r="Q169" s="10"/>
      <c r="R169" s="10"/>
    </row>
    <row r="170" s="10" customFormat="true" ht="26.1" hidden="false" customHeight="true" outlineLevel="0" collapsed="false">
      <c r="A170" s="168"/>
      <c r="B170" s="169"/>
      <c r="K170" s="160"/>
      <c r="L170" s="160"/>
      <c r="M170" s="160"/>
      <c r="N170" s="160"/>
      <c r="O170" s="160"/>
      <c r="P170" s="160"/>
      <c r="Q170" s="55"/>
      <c r="R170" s="55"/>
    </row>
    <row r="171" s="10" customFormat="true" ht="26.1" hidden="false" customHeight="true" outlineLevel="0" collapsed="false">
      <c r="A171" s="168"/>
      <c r="B171" s="169"/>
    </row>
    <row r="172" s="10" customFormat="true" ht="26.1" hidden="false" customHeight="true" outlineLevel="0" collapsed="false">
      <c r="A172" s="168"/>
      <c r="B172" s="169"/>
      <c r="Q172" s="55"/>
      <c r="R172" s="55"/>
    </row>
    <row r="173" s="55" customFormat="true" ht="26.1" hidden="false" customHeight="true" outlineLevel="0" collapsed="false">
      <c r="A173" s="170"/>
      <c r="B173" s="171"/>
      <c r="C173" s="10"/>
      <c r="D173" s="10"/>
      <c r="E173" s="10"/>
      <c r="F173" s="10"/>
      <c r="G173" s="10"/>
      <c r="H173" s="10"/>
      <c r="I173" s="10"/>
      <c r="J173" s="10"/>
      <c r="Q173" s="10"/>
      <c r="R173" s="10"/>
    </row>
    <row r="174" s="55" customFormat="true" ht="26.1" hidden="false" customHeight="true" outlineLevel="0" collapsed="false">
      <c r="A174" s="172"/>
      <c r="B174" s="172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</row>
    <row r="175" s="55" customFormat="true" ht="26.1" hidden="false" customHeight="true" outlineLevel="0" collapsed="false">
      <c r="A175" s="170"/>
      <c r="B175" s="170"/>
      <c r="C175" s="10"/>
      <c r="D175" s="10"/>
      <c r="E175" s="10"/>
      <c r="F175" s="10"/>
      <c r="G175" s="10"/>
      <c r="H175" s="10"/>
      <c r="I175" s="10"/>
      <c r="J175" s="10"/>
      <c r="Q175" s="10"/>
      <c r="R175" s="10"/>
    </row>
    <row r="176" s="10" customFormat="true" ht="26.1" hidden="false" customHeight="true" outlineLevel="0" collapsed="false">
      <c r="A176" s="170"/>
      <c r="B176" s="170"/>
      <c r="Q176" s="55"/>
      <c r="R176" s="55"/>
    </row>
    <row r="177" s="55" customFormat="true" ht="26.1" hidden="false" customHeight="true" outlineLevel="0" collapsed="false">
      <c r="A177" s="173"/>
      <c r="B177" s="174"/>
      <c r="C177" s="10"/>
      <c r="D177" s="10"/>
      <c r="E177" s="10"/>
      <c r="F177" s="10"/>
      <c r="G177" s="10"/>
      <c r="H177" s="10"/>
      <c r="I177" s="10"/>
      <c r="J177" s="10"/>
      <c r="Q177" s="10"/>
      <c r="R177" s="10"/>
    </row>
    <row r="178" s="55" customFormat="true" ht="26.1" hidden="false" customHeight="true" outlineLevel="0" collapsed="false">
      <c r="A178" s="173"/>
      <c r="B178" s="173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</row>
    <row r="179" s="10" customFormat="true" ht="26.1" hidden="false" customHeight="true" outlineLevel="0" collapsed="false">
      <c r="A179" s="161"/>
      <c r="B179" s="162"/>
      <c r="K179" s="55"/>
      <c r="L179" s="55"/>
      <c r="M179" s="55"/>
      <c r="N179" s="55"/>
      <c r="O179" s="55"/>
      <c r="P179" s="55"/>
      <c r="Q179" s="55"/>
      <c r="R179" s="55"/>
    </row>
    <row r="180" s="55" customFormat="true" ht="26.1" hidden="false" customHeight="true" outlineLevel="0" collapsed="false">
      <c r="A180" s="152"/>
      <c r="B180" s="152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</row>
    <row r="181" s="10" customFormat="true" ht="26.1" hidden="false" customHeight="true" outlineLevel="0" collapsed="false">
      <c r="A181" s="152"/>
      <c r="B181" s="153"/>
      <c r="K181" s="55"/>
      <c r="L181" s="55"/>
      <c r="M181" s="55"/>
      <c r="N181" s="55"/>
      <c r="O181" s="55"/>
      <c r="P181" s="55"/>
    </row>
    <row r="182" s="10" customFormat="true" ht="26.1" hidden="false" customHeight="true" outlineLevel="0" collapsed="false">
      <c r="A182" s="152"/>
      <c r="B182" s="152"/>
      <c r="K182" s="55"/>
      <c r="L182" s="55"/>
      <c r="M182" s="55"/>
      <c r="N182" s="55"/>
      <c r="O182" s="55"/>
      <c r="P182" s="55"/>
    </row>
    <row r="183" s="55" customFormat="true" ht="26.1" hidden="false" customHeight="true" outlineLevel="0" collapsed="false">
      <c r="A183" s="152"/>
      <c r="B183" s="153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</row>
    <row r="184" s="55" customFormat="true" ht="26.1" hidden="false" customHeight="true" outlineLevel="0" collapsed="false">
      <c r="A184" s="152"/>
      <c r="B184" s="152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</row>
    <row r="185" s="55" customFormat="true" ht="26.1" hidden="false" customHeight="true" outlineLevel="0" collapsed="false">
      <c r="A185" s="152"/>
      <c r="B185" s="153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</row>
    <row r="186" s="10" customFormat="true" ht="26.1" hidden="false" customHeight="true" outlineLevel="0" collapsed="false">
      <c r="A186" s="152"/>
      <c r="B186" s="153"/>
      <c r="K186" s="55"/>
      <c r="L186" s="55"/>
      <c r="M186" s="55"/>
      <c r="N186" s="55"/>
      <c r="O186" s="55"/>
      <c r="P186" s="55"/>
    </row>
    <row r="187" s="55" customFormat="true" ht="26.1" hidden="false" customHeight="true" outlineLevel="0" collapsed="false">
      <c r="A187" s="152"/>
      <c r="B187" s="152"/>
      <c r="C187" s="10"/>
      <c r="D187" s="10"/>
      <c r="E187" s="10"/>
      <c r="F187" s="10"/>
      <c r="G187" s="10"/>
      <c r="H187" s="10"/>
      <c r="I187" s="10"/>
      <c r="J187" s="10"/>
    </row>
    <row r="188" s="55" customFormat="true" ht="26.1" hidden="false" customHeight="true" outlineLevel="0" collapsed="false">
      <c r="A188" s="152"/>
      <c r="B188" s="152"/>
      <c r="C188" s="10"/>
      <c r="D188" s="10"/>
      <c r="E188" s="10"/>
      <c r="F188" s="10"/>
      <c r="G188" s="10"/>
      <c r="H188" s="10"/>
      <c r="I188" s="10"/>
      <c r="J188" s="10"/>
    </row>
    <row r="189" s="10" customFormat="true" ht="26.1" hidden="false" customHeight="true" outlineLevel="0" collapsed="false">
      <c r="A189" s="152"/>
      <c r="B189" s="152"/>
    </row>
    <row r="190" s="55" customFormat="true" ht="26.1" hidden="false" customHeight="true" outlineLevel="0" collapsed="false">
      <c r="A190" s="152"/>
      <c r="B190" s="153"/>
      <c r="C190" s="10"/>
      <c r="D190" s="10"/>
      <c r="E190" s="10"/>
      <c r="F190" s="10"/>
      <c r="G190" s="10"/>
      <c r="H190" s="10"/>
      <c r="I190" s="10"/>
      <c r="J190" s="10"/>
    </row>
    <row r="191" s="55" customFormat="true" ht="26.1" hidden="false" customHeight="true" outlineLevel="0" collapsed="false">
      <c r="A191" s="152"/>
      <c r="B191" s="153"/>
      <c r="C191" s="10"/>
      <c r="D191" s="10"/>
      <c r="E191" s="10"/>
      <c r="F191" s="10"/>
      <c r="G191" s="10"/>
      <c r="H191" s="10"/>
      <c r="I191" s="10"/>
      <c r="J191" s="10"/>
      <c r="Q191" s="10"/>
      <c r="R191" s="10"/>
    </row>
    <row r="192" s="10" customFormat="true" ht="26.1" hidden="false" customHeight="true" outlineLevel="0" collapsed="false">
      <c r="A192" s="152"/>
      <c r="B192" s="153"/>
    </row>
    <row r="193" s="55" customFormat="true" ht="44.25" hidden="false" customHeight="true" outlineLevel="0" collapsed="false">
      <c r="A193" s="152"/>
      <c r="B193" s="152"/>
      <c r="C193" s="10"/>
      <c r="D193" s="10"/>
      <c r="E193" s="10"/>
      <c r="F193" s="10"/>
      <c r="G193" s="10"/>
      <c r="H193" s="10"/>
      <c r="I193" s="10"/>
      <c r="J193" s="10"/>
    </row>
    <row r="194" s="10" customFormat="true" ht="44.25" hidden="false" customHeight="true" outlineLevel="0" collapsed="false">
      <c r="A194" s="152"/>
      <c r="B194" s="153"/>
      <c r="Q194" s="55"/>
      <c r="R194" s="55"/>
    </row>
    <row r="195" s="55" customFormat="true" ht="26.1" hidden="false" customHeight="true" outlineLevel="0" collapsed="false">
      <c r="A195" s="152"/>
      <c r="B195" s="153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</row>
    <row r="196" s="55" customFormat="true" ht="26.1" hidden="false" customHeight="true" outlineLevel="0" collapsed="false">
      <c r="A196" s="152"/>
      <c r="B196" s="152"/>
      <c r="C196" s="10"/>
      <c r="D196" s="10"/>
      <c r="E196" s="10"/>
      <c r="F196" s="10"/>
      <c r="G196" s="10"/>
      <c r="H196" s="10"/>
      <c r="I196" s="10"/>
      <c r="J196" s="10"/>
      <c r="Q196" s="10"/>
      <c r="R196" s="10"/>
    </row>
    <row r="197" s="55" customFormat="true" ht="26.1" hidden="false" customHeight="true" outlineLevel="0" collapsed="false">
      <c r="A197" s="152"/>
      <c r="B197" s="153"/>
      <c r="C197" s="10"/>
      <c r="D197" s="10"/>
      <c r="E197" s="10"/>
      <c r="F197" s="10"/>
      <c r="G197" s="10"/>
      <c r="H197" s="10"/>
      <c r="I197" s="10"/>
      <c r="J197" s="10"/>
    </row>
    <row r="198" s="55" customFormat="true" ht="41.25" hidden="false" customHeight="true" outlineLevel="0" collapsed="false">
      <c r="A198" s="152"/>
      <c r="B198" s="152"/>
      <c r="C198" s="10"/>
      <c r="D198" s="10"/>
      <c r="E198" s="10"/>
      <c r="F198" s="10"/>
      <c r="G198" s="10"/>
      <c r="H198" s="10"/>
      <c r="I198" s="10"/>
      <c r="J198" s="10"/>
    </row>
    <row r="199" s="55" customFormat="true" ht="26.1" hidden="false" customHeight="true" outlineLevel="0" collapsed="false">
      <c r="A199" s="152"/>
      <c r="B199" s="152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</row>
    <row r="200" s="10" customFormat="true" ht="26.1" hidden="false" customHeight="true" outlineLevel="0" collapsed="false">
      <c r="A200" s="152"/>
      <c r="B200" s="153"/>
      <c r="K200" s="55"/>
      <c r="L200" s="55"/>
      <c r="M200" s="55"/>
      <c r="N200" s="55"/>
      <c r="O200" s="55"/>
      <c r="P200" s="55"/>
      <c r="Q200" s="55"/>
      <c r="R200" s="55"/>
    </row>
    <row r="201" s="55" customFormat="true" ht="26.1" hidden="false" customHeight="true" outlineLevel="0" collapsed="false">
      <c r="A201" s="152"/>
      <c r="B201" s="153"/>
      <c r="C201" s="10"/>
      <c r="D201" s="10"/>
      <c r="E201" s="10"/>
      <c r="F201" s="10"/>
      <c r="G201" s="10"/>
      <c r="H201" s="10"/>
      <c r="I201" s="10"/>
      <c r="J201" s="10"/>
    </row>
    <row r="202" s="10" customFormat="true" ht="26.1" hidden="false" customHeight="true" outlineLevel="0" collapsed="false">
      <c r="A202" s="152"/>
      <c r="B202" s="153"/>
    </row>
    <row r="203" s="55" customFormat="true" ht="33.75" hidden="false" customHeight="true" outlineLevel="0" collapsed="false">
      <c r="A203" s="152"/>
      <c r="B203" s="152"/>
      <c r="C203" s="10"/>
      <c r="D203" s="10"/>
      <c r="E203" s="10"/>
      <c r="F203" s="10"/>
      <c r="G203" s="10"/>
      <c r="H203" s="10"/>
      <c r="I203" s="10"/>
      <c r="J203" s="10"/>
    </row>
    <row r="204" s="55" customFormat="true" ht="41.25" hidden="false" customHeight="true" outlineLevel="0" collapsed="false">
      <c r="A204" s="152"/>
      <c r="B204" s="153"/>
      <c r="C204" s="10"/>
      <c r="D204" s="10"/>
      <c r="E204" s="10"/>
      <c r="F204" s="10"/>
      <c r="G204" s="10"/>
      <c r="H204" s="10"/>
      <c r="I204" s="10"/>
      <c r="J204" s="10"/>
      <c r="Q204" s="10"/>
      <c r="R204" s="10"/>
    </row>
    <row r="205" s="10" customFormat="true" ht="26.1" hidden="false" customHeight="true" outlineLevel="0" collapsed="false">
      <c r="A205" s="152"/>
      <c r="B205" s="153"/>
      <c r="Q205" s="55"/>
      <c r="R205" s="55"/>
    </row>
    <row r="206" s="10" customFormat="true" ht="26.1" hidden="false" customHeight="true" outlineLevel="0" collapsed="false">
      <c r="A206" s="152"/>
      <c r="B206" s="152"/>
      <c r="K206" s="55"/>
      <c r="L206" s="55"/>
      <c r="M206" s="55"/>
      <c r="N206" s="55"/>
      <c r="O206" s="55"/>
      <c r="P206" s="55"/>
      <c r="Q206" s="55"/>
      <c r="R206" s="55"/>
    </row>
    <row r="207" s="10" customFormat="true" ht="26.1" hidden="false" customHeight="true" outlineLevel="0" collapsed="false">
      <c r="A207" s="161"/>
      <c r="B207" s="162"/>
      <c r="Q207" s="55"/>
      <c r="R207" s="55"/>
    </row>
    <row r="208" s="10" customFormat="true" ht="26.1" hidden="false" customHeight="true" outlineLevel="0" collapsed="false">
      <c r="A208" s="152"/>
      <c r="B208" s="153"/>
      <c r="K208" s="55"/>
      <c r="L208" s="55"/>
      <c r="M208" s="55"/>
      <c r="N208" s="55"/>
      <c r="O208" s="55"/>
      <c r="P208" s="55"/>
      <c r="Q208" s="55"/>
      <c r="R208" s="55"/>
    </row>
    <row r="209" s="10" customFormat="true" ht="26.1" hidden="false" customHeight="true" outlineLevel="0" collapsed="false">
      <c r="A209" s="152"/>
      <c r="B209" s="152"/>
      <c r="K209" s="55"/>
      <c r="L209" s="55"/>
      <c r="M209" s="55"/>
      <c r="N209" s="55"/>
      <c r="O209" s="55"/>
      <c r="P209" s="55"/>
      <c r="Q209" s="55"/>
      <c r="R209" s="55"/>
    </row>
    <row r="210" s="10" customFormat="true" ht="26.1" hidden="false" customHeight="true" outlineLevel="0" collapsed="false">
      <c r="A210" s="152"/>
      <c r="B210" s="153"/>
      <c r="K210" s="55"/>
      <c r="L210" s="55"/>
      <c r="M210" s="55"/>
      <c r="N210" s="55"/>
      <c r="O210" s="55"/>
      <c r="P210" s="55"/>
    </row>
    <row r="211" s="55" customFormat="true" ht="26.1" hidden="false" customHeight="true" outlineLevel="0" collapsed="false">
      <c r="A211" s="152"/>
      <c r="B211" s="152"/>
      <c r="C211" s="10"/>
      <c r="D211" s="10"/>
      <c r="E211" s="10"/>
      <c r="F211" s="10"/>
      <c r="G211" s="10"/>
      <c r="H211" s="10"/>
      <c r="I211" s="10"/>
      <c r="J211" s="10"/>
    </row>
    <row r="212" s="10" customFormat="true" ht="26.1" hidden="false" customHeight="true" outlineLevel="0" collapsed="false">
      <c r="A212" s="152"/>
      <c r="B212" s="153"/>
      <c r="K212" s="55"/>
      <c r="L212" s="55"/>
      <c r="M212" s="55"/>
      <c r="N212" s="55"/>
      <c r="O212" s="55"/>
      <c r="P212" s="55"/>
    </row>
    <row r="213" s="10" customFormat="true" ht="26.1" hidden="false" customHeight="true" outlineLevel="0" collapsed="false">
      <c r="A213" s="152"/>
      <c r="B213" s="153"/>
      <c r="Q213" s="55"/>
      <c r="R213" s="55"/>
    </row>
    <row r="214" s="55" customFormat="true" ht="26.1" hidden="false" customHeight="true" outlineLevel="0" collapsed="false">
      <c r="A214" s="152"/>
      <c r="B214" s="153"/>
      <c r="C214" s="10"/>
      <c r="D214" s="10"/>
      <c r="E214" s="10"/>
      <c r="F214" s="10"/>
      <c r="G214" s="10"/>
      <c r="H214" s="10"/>
      <c r="I214" s="10"/>
      <c r="J214" s="10"/>
    </row>
    <row r="215" s="55" customFormat="true" ht="26.1" hidden="false" customHeight="true" outlineLevel="0" collapsed="false">
      <c r="A215" s="152"/>
      <c r="B215" s="153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</row>
    <row r="216" s="55" customFormat="true" ht="26.1" hidden="false" customHeight="true" outlineLevel="0" collapsed="false">
      <c r="A216" s="152"/>
      <c r="B216" s="153"/>
      <c r="C216" s="10"/>
      <c r="D216" s="10"/>
      <c r="E216" s="10"/>
      <c r="F216" s="10"/>
      <c r="G216" s="10"/>
      <c r="H216" s="10"/>
      <c r="I216" s="10"/>
      <c r="J216" s="10"/>
      <c r="Q216" s="10"/>
      <c r="R216" s="10"/>
    </row>
    <row r="217" s="55" customFormat="true" ht="26.1" hidden="false" customHeight="true" outlineLevel="0" collapsed="false">
      <c r="A217" s="152"/>
      <c r="B217" s="152"/>
      <c r="C217" s="10"/>
      <c r="D217" s="10"/>
      <c r="E217" s="10"/>
      <c r="F217" s="10"/>
      <c r="G217" s="10"/>
      <c r="H217" s="10"/>
      <c r="I217" s="10"/>
      <c r="J217" s="10"/>
      <c r="Q217" s="10"/>
      <c r="R217" s="10"/>
    </row>
    <row r="218" s="55" customFormat="true" ht="26.1" hidden="false" customHeight="true" outlineLevel="0" collapsed="false">
      <c r="A218" s="152"/>
      <c r="B218" s="153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</row>
    <row r="219" s="10" customFormat="true" ht="26.1" hidden="false" customHeight="true" outlineLevel="0" collapsed="false">
      <c r="A219" s="152"/>
      <c r="B219" s="152"/>
    </row>
    <row r="220" s="55" customFormat="true" ht="26.1" hidden="false" customHeight="true" outlineLevel="0" collapsed="false">
      <c r="A220" s="152"/>
      <c r="B220" s="153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</row>
    <row r="221" s="55" customFormat="true" ht="26.1" hidden="false" customHeight="true" outlineLevel="0" collapsed="false">
      <c r="A221" s="152"/>
      <c r="B221" s="153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</row>
    <row r="222" s="111" customFormat="true" ht="26.1" hidden="false" customHeight="true" outlineLevel="0" collapsed="false">
      <c r="A222" s="152"/>
      <c r="B222" s="152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</row>
    <row r="223" s="55" customFormat="true" ht="26.1" hidden="false" customHeight="true" outlineLevel="0" collapsed="false">
      <c r="A223" s="152"/>
      <c r="B223" s="152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</row>
    <row r="224" s="55" customFormat="true" ht="26.1" hidden="false" customHeight="true" outlineLevel="0" collapsed="false">
      <c r="A224" s="152"/>
      <c r="B224" s="152"/>
      <c r="C224" s="10"/>
      <c r="D224" s="10"/>
      <c r="E224" s="10"/>
      <c r="F224" s="10"/>
      <c r="G224" s="10"/>
      <c r="H224" s="10"/>
      <c r="I224" s="10"/>
      <c r="J224" s="10"/>
    </row>
    <row r="225" s="55" customFormat="true" ht="26.1" hidden="false" customHeight="true" outlineLevel="0" collapsed="false">
      <c r="A225" s="152"/>
      <c r="B225" s="152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</row>
    <row r="226" s="10" customFormat="true" ht="26.1" hidden="false" customHeight="true" outlineLevel="0" collapsed="false">
      <c r="A226" s="152"/>
      <c r="B226" s="152"/>
      <c r="Q226" s="55"/>
      <c r="R226" s="55"/>
    </row>
    <row r="227" s="55" customFormat="true" ht="26.1" hidden="false" customHeight="true" outlineLevel="0" collapsed="false">
      <c r="A227" s="152"/>
      <c r="B227" s="152"/>
      <c r="C227" s="10"/>
      <c r="D227" s="10"/>
      <c r="E227" s="10"/>
      <c r="F227" s="10"/>
      <c r="G227" s="10"/>
      <c r="H227" s="10"/>
      <c r="I227" s="10"/>
      <c r="J227" s="10"/>
    </row>
    <row r="228" s="10" customFormat="true" ht="26.1" hidden="false" customHeight="true" outlineLevel="0" collapsed="false">
      <c r="A228" s="152"/>
      <c r="B228" s="153"/>
      <c r="K228" s="55"/>
      <c r="L228" s="55"/>
      <c r="M228" s="55"/>
      <c r="N228" s="55"/>
      <c r="O228" s="55"/>
      <c r="P228" s="55"/>
      <c r="Q228" s="55"/>
      <c r="R228" s="55"/>
    </row>
    <row r="229" s="10" customFormat="true" ht="31.5" hidden="false" customHeight="true" outlineLevel="0" collapsed="false">
      <c r="A229" s="152"/>
      <c r="B229" s="152"/>
      <c r="K229" s="55"/>
      <c r="L229" s="55"/>
      <c r="M229" s="55"/>
      <c r="N229" s="55"/>
      <c r="O229" s="55"/>
      <c r="P229" s="55"/>
    </row>
    <row r="230" s="10" customFormat="true" ht="26.1" hidden="false" customHeight="true" outlineLevel="0" collapsed="false">
      <c r="A230" s="152"/>
      <c r="B230" s="152"/>
      <c r="K230" s="55"/>
      <c r="L230" s="55"/>
      <c r="M230" s="55"/>
      <c r="N230" s="55"/>
      <c r="O230" s="55"/>
      <c r="P230" s="55"/>
      <c r="Q230" s="55"/>
      <c r="R230" s="55"/>
    </row>
    <row r="231" s="55" customFormat="true" ht="26.1" hidden="false" customHeight="true" outlineLevel="0" collapsed="false">
      <c r="A231" s="152"/>
      <c r="B231" s="153"/>
      <c r="C231" s="10"/>
      <c r="D231" s="10"/>
      <c r="E231" s="10"/>
      <c r="F231" s="10"/>
      <c r="G231" s="10"/>
      <c r="H231" s="10"/>
      <c r="I231" s="10"/>
      <c r="J231" s="10"/>
    </row>
    <row r="232" s="10" customFormat="true" ht="26.1" hidden="false" customHeight="true" outlineLevel="0" collapsed="false">
      <c r="A232" s="152"/>
      <c r="B232" s="153"/>
      <c r="Q232" s="111"/>
      <c r="R232" s="111"/>
    </row>
    <row r="233" s="55" customFormat="true" ht="26.1" hidden="false" customHeight="true" outlineLevel="0" collapsed="false">
      <c r="A233" s="152"/>
      <c r="B233" s="153"/>
      <c r="C233" s="10"/>
      <c r="D233" s="10"/>
      <c r="E233" s="10"/>
      <c r="F233" s="10"/>
      <c r="G233" s="10"/>
      <c r="H233" s="10"/>
      <c r="I233" s="10"/>
      <c r="J233" s="10"/>
      <c r="K233" s="165" t="e">
        <f aca="false">#REF!</f>
        <v>#REF!</v>
      </c>
    </row>
    <row r="234" s="55" customFormat="true" ht="26.1" hidden="false" customHeight="true" outlineLevel="0" collapsed="false">
      <c r="A234" s="152"/>
      <c r="B234" s="153"/>
      <c r="C234" s="10"/>
      <c r="D234" s="10"/>
      <c r="E234" s="10"/>
      <c r="F234" s="10"/>
      <c r="G234" s="10"/>
      <c r="H234" s="10"/>
      <c r="I234" s="10"/>
      <c r="J234" s="10"/>
    </row>
    <row r="235" s="55" customFormat="true" ht="26.1" hidden="false" customHeight="true" outlineLevel="0" collapsed="false">
      <c r="A235" s="152"/>
      <c r="B235" s="153"/>
      <c r="C235" s="10"/>
      <c r="D235" s="10"/>
      <c r="E235" s="10"/>
      <c r="F235" s="10"/>
      <c r="G235" s="10"/>
      <c r="H235" s="10"/>
      <c r="I235" s="10"/>
      <c r="J235" s="10"/>
      <c r="K235" s="111"/>
      <c r="L235" s="111"/>
      <c r="M235" s="111"/>
      <c r="N235" s="111"/>
      <c r="O235" s="111"/>
      <c r="P235" s="111"/>
    </row>
    <row r="236" s="10" customFormat="true" ht="26.1" hidden="false" customHeight="true" outlineLevel="0" collapsed="false">
      <c r="A236" s="152"/>
      <c r="B236" s="152"/>
      <c r="K236" s="55"/>
      <c r="L236" s="55"/>
      <c r="M236" s="55"/>
      <c r="N236" s="55"/>
      <c r="O236" s="55"/>
      <c r="P236" s="55"/>
    </row>
    <row r="237" s="55" customFormat="true" ht="26.1" hidden="false" customHeight="true" outlineLevel="0" collapsed="false">
      <c r="A237" s="152"/>
      <c r="B237" s="153"/>
      <c r="C237" s="10"/>
      <c r="D237" s="10"/>
      <c r="E237" s="10"/>
      <c r="F237" s="10"/>
      <c r="G237" s="10"/>
      <c r="H237" s="10"/>
      <c r="I237" s="10"/>
      <c r="J237" s="10"/>
    </row>
    <row r="238" s="10" customFormat="true" ht="26.1" hidden="false" customHeight="true" outlineLevel="0" collapsed="false">
      <c r="A238" s="152"/>
      <c r="B238" s="153"/>
      <c r="K238" s="55"/>
      <c r="L238" s="55"/>
      <c r="M238" s="55"/>
      <c r="N238" s="55"/>
      <c r="O238" s="55"/>
      <c r="P238" s="55"/>
    </row>
    <row r="239" s="55" customFormat="true" ht="31.5" hidden="false" customHeight="true" outlineLevel="0" collapsed="false">
      <c r="A239" s="158"/>
      <c r="B239" s="158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</row>
    <row r="240" s="55" customFormat="true" ht="26.1" hidden="false" customHeight="true" outlineLevel="0" collapsed="false">
      <c r="A240" s="152"/>
      <c r="B240" s="153"/>
      <c r="C240" s="10"/>
      <c r="D240" s="10"/>
      <c r="E240" s="10"/>
      <c r="F240" s="10"/>
      <c r="G240" s="10"/>
      <c r="H240" s="10"/>
      <c r="I240" s="10"/>
      <c r="J240" s="10"/>
      <c r="Q240" s="10"/>
      <c r="R240" s="10"/>
    </row>
    <row r="241" s="10" customFormat="true" ht="26.1" hidden="false" customHeight="true" outlineLevel="0" collapsed="false">
      <c r="A241" s="152"/>
      <c r="B241" s="153"/>
      <c r="Q241" s="55"/>
      <c r="R241" s="55"/>
    </row>
    <row r="242" s="10" customFormat="true" ht="26.1" hidden="false" customHeight="true" outlineLevel="0" collapsed="false">
      <c r="A242" s="152"/>
      <c r="B242" s="153"/>
    </row>
    <row r="243" s="10" customFormat="true" ht="26.1" hidden="false" customHeight="true" outlineLevel="0" collapsed="false">
      <c r="A243" s="152"/>
      <c r="B243" s="152"/>
      <c r="Q243" s="55"/>
      <c r="R243" s="55"/>
    </row>
    <row r="244" s="55" customFormat="true" ht="26.1" hidden="false" customHeight="true" outlineLevel="0" collapsed="false">
      <c r="A244" s="152"/>
      <c r="B244" s="153"/>
      <c r="C244" s="10"/>
      <c r="D244" s="10"/>
      <c r="E244" s="10"/>
      <c r="F244" s="10"/>
      <c r="G244" s="10"/>
      <c r="H244" s="10"/>
      <c r="I244" s="10"/>
      <c r="J244" s="10"/>
    </row>
    <row r="245" s="10" customFormat="true" ht="26.1" hidden="false" customHeight="true" outlineLevel="0" collapsed="false">
      <c r="A245" s="152"/>
      <c r="B245" s="152"/>
      <c r="Q245" s="55"/>
      <c r="R245" s="55"/>
    </row>
    <row r="246" s="55" customFormat="true" ht="26.1" hidden="false" customHeight="true" outlineLevel="0" collapsed="false">
      <c r="A246" s="152"/>
      <c r="B246" s="152"/>
      <c r="C246" s="10"/>
      <c r="D246" s="10"/>
      <c r="E246" s="10"/>
      <c r="F246" s="10"/>
      <c r="G246" s="10"/>
      <c r="H246" s="10"/>
      <c r="I246" s="10"/>
      <c r="J246" s="10"/>
      <c r="Q246" s="10"/>
      <c r="R246" s="10"/>
    </row>
    <row r="247" s="55" customFormat="true" ht="26.1" hidden="false" customHeight="true" outlineLevel="0" collapsed="false">
      <c r="A247" s="175"/>
      <c r="B247" s="175"/>
      <c r="C247" s="10"/>
      <c r="D247" s="10"/>
      <c r="E247" s="10"/>
      <c r="F247" s="10"/>
      <c r="G247" s="10"/>
      <c r="H247" s="10"/>
      <c r="I247" s="10"/>
      <c r="J247" s="10"/>
    </row>
    <row r="248" s="10" customFormat="true" ht="26.1" hidden="false" customHeight="true" outlineLevel="0" collapsed="false">
      <c r="A248" s="175"/>
      <c r="B248" s="176"/>
      <c r="K248" s="55"/>
      <c r="L248" s="55"/>
      <c r="M248" s="55"/>
      <c r="N248" s="55"/>
      <c r="O248" s="55"/>
      <c r="P248" s="55"/>
    </row>
    <row r="249" s="55" customFormat="true" ht="26.1" hidden="false" customHeight="true" outlineLevel="0" collapsed="false">
      <c r="A249" s="175"/>
      <c r="B249" s="175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</row>
    <row r="250" s="55" customFormat="true" ht="26.1" hidden="false" customHeight="true" outlineLevel="0" collapsed="false">
      <c r="A250" s="175"/>
      <c r="B250" s="176"/>
      <c r="C250" s="10"/>
      <c r="D250" s="10"/>
      <c r="E250" s="10"/>
      <c r="F250" s="10"/>
      <c r="G250" s="10"/>
      <c r="H250" s="10"/>
      <c r="I250" s="10"/>
      <c r="J250" s="10"/>
    </row>
    <row r="251" s="10" customFormat="true" ht="26.1" hidden="false" customHeight="true" outlineLevel="0" collapsed="false">
      <c r="A251" s="175"/>
      <c r="B251" s="176"/>
    </row>
    <row r="252" s="55" customFormat="true" ht="26.1" hidden="false" customHeight="true" outlineLevel="0" collapsed="false">
      <c r="A252" s="175"/>
      <c r="B252" s="176"/>
      <c r="C252" s="10"/>
      <c r="D252" s="10"/>
      <c r="E252" s="10"/>
      <c r="F252" s="10"/>
      <c r="G252" s="10"/>
      <c r="H252" s="10"/>
      <c r="I252" s="10"/>
      <c r="J252" s="10"/>
      <c r="Q252" s="10"/>
      <c r="R252" s="10"/>
    </row>
    <row r="253" s="55" customFormat="true" ht="26.1" hidden="false" customHeight="true" outlineLevel="0" collapsed="false">
      <c r="A253" s="175"/>
      <c r="B253" s="175"/>
      <c r="C253" s="10"/>
      <c r="D253" s="10"/>
      <c r="E253" s="10"/>
      <c r="F253" s="10"/>
      <c r="G253" s="10"/>
      <c r="H253" s="10"/>
      <c r="I253" s="10"/>
      <c r="J253" s="10"/>
      <c r="Q253" s="10"/>
      <c r="R253" s="10"/>
    </row>
    <row r="254" s="10" customFormat="true" ht="26.1" hidden="false" customHeight="true" outlineLevel="0" collapsed="false">
      <c r="A254" s="175"/>
      <c r="B254" s="176"/>
      <c r="Q254" s="55"/>
      <c r="R254" s="55"/>
    </row>
    <row r="255" s="55" customFormat="true" ht="26.1" hidden="false" customHeight="true" outlineLevel="0" collapsed="false">
      <c r="A255" s="175"/>
      <c r="B255" s="175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</row>
    <row r="256" s="55" customFormat="true" ht="26.1" hidden="false" customHeight="true" outlineLevel="0" collapsed="false">
      <c r="A256" s="175"/>
      <c r="B256" s="176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</row>
    <row r="257" s="10" customFormat="true" ht="26.1" hidden="false" customHeight="true" outlineLevel="0" collapsed="false">
      <c r="A257" s="175"/>
      <c r="B257" s="176"/>
      <c r="K257" s="55"/>
      <c r="L257" s="55"/>
      <c r="M257" s="55"/>
      <c r="N257" s="55"/>
      <c r="O257" s="55"/>
      <c r="P257" s="55"/>
      <c r="Q257" s="55"/>
      <c r="R257" s="55"/>
    </row>
    <row r="258" s="55" customFormat="true" ht="26.1" hidden="false" customHeight="true" outlineLevel="0" collapsed="false">
      <c r="A258" s="175"/>
      <c r="B258" s="175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</row>
    <row r="259" s="55" customFormat="true" ht="26.1" hidden="false" customHeight="true" outlineLevel="0" collapsed="false">
      <c r="A259" s="175"/>
      <c r="B259" s="175"/>
      <c r="C259" s="10"/>
      <c r="D259" s="10"/>
      <c r="E259" s="10"/>
      <c r="F259" s="10"/>
      <c r="G259" s="10"/>
      <c r="H259" s="10"/>
      <c r="I259" s="10"/>
      <c r="J259" s="10"/>
    </row>
    <row r="260" s="55" customFormat="true" ht="33.75" hidden="false" customHeight="true" outlineLevel="0" collapsed="false">
      <c r="A260" s="175"/>
      <c r="B260" s="175"/>
      <c r="C260" s="10"/>
      <c r="D260" s="10"/>
      <c r="E260" s="10"/>
      <c r="F260" s="10"/>
      <c r="G260" s="10"/>
      <c r="H260" s="10"/>
      <c r="I260" s="10"/>
      <c r="J260" s="10"/>
    </row>
    <row r="261" s="55" customFormat="true" ht="33.75" hidden="false" customHeight="true" outlineLevel="0" collapsed="false">
      <c r="A261" s="175"/>
      <c r="B261" s="176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</row>
    <row r="262" s="10" customFormat="true" ht="26.1" hidden="false" customHeight="true" outlineLevel="0" collapsed="false">
      <c r="A262" s="175"/>
      <c r="B262" s="175"/>
      <c r="K262" s="55"/>
      <c r="L262" s="55"/>
      <c r="M262" s="55"/>
      <c r="N262" s="55"/>
      <c r="O262" s="55"/>
      <c r="P262" s="55"/>
      <c r="Q262" s="55"/>
      <c r="R262" s="55"/>
    </row>
    <row r="263" s="55" customFormat="true" ht="26.1" hidden="false" customHeight="true" outlineLevel="0" collapsed="false">
      <c r="A263" s="177"/>
      <c r="B263" s="178"/>
      <c r="C263" s="10"/>
      <c r="D263" s="10"/>
      <c r="E263" s="10"/>
      <c r="F263" s="10"/>
      <c r="G263" s="10"/>
      <c r="H263" s="10"/>
      <c r="I263" s="10"/>
      <c r="J263" s="10"/>
    </row>
    <row r="264" s="160" customFormat="true" ht="26.1" hidden="false" customHeight="true" outlineLevel="0" collapsed="false">
      <c r="A264" s="179"/>
      <c r="B264" s="18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</row>
    <row r="265" s="55" customFormat="true" ht="33.75" hidden="false" customHeight="true" outlineLevel="0" collapsed="false">
      <c r="A265" s="179"/>
      <c r="B265" s="179"/>
      <c r="C265" s="10"/>
      <c r="D265" s="10"/>
      <c r="E265" s="10"/>
      <c r="F265" s="10"/>
      <c r="G265" s="10"/>
      <c r="H265" s="10"/>
      <c r="I265" s="10"/>
      <c r="J265" s="10"/>
    </row>
    <row r="266" s="10" customFormat="true" ht="29.25" hidden="false" customHeight="true" outlineLevel="0" collapsed="false">
      <c r="A266" s="175"/>
      <c r="B266" s="176"/>
      <c r="K266" s="55"/>
      <c r="L266" s="55"/>
      <c r="M266" s="55"/>
      <c r="N266" s="55"/>
      <c r="O266" s="55"/>
      <c r="P266" s="55"/>
      <c r="Q266" s="55"/>
      <c r="R266" s="55"/>
    </row>
    <row r="267" s="55" customFormat="true" ht="43.5" hidden="false" customHeight="true" outlineLevel="0" collapsed="false">
      <c r="A267" s="175"/>
      <c r="B267" s="176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</row>
    <row r="268" s="10" customFormat="true" ht="26.1" hidden="false" customHeight="true" outlineLevel="0" collapsed="false">
      <c r="A268" s="175"/>
      <c r="B268" s="175"/>
      <c r="K268" s="55"/>
      <c r="L268" s="55"/>
      <c r="M268" s="55"/>
      <c r="N268" s="55"/>
      <c r="O268" s="55"/>
      <c r="P268" s="55"/>
      <c r="Q268" s="55"/>
      <c r="R268" s="55"/>
    </row>
    <row r="269" s="10" customFormat="true" ht="26.1" hidden="false" customHeight="true" outlineLevel="0" collapsed="false">
      <c r="A269" s="181"/>
      <c r="B269" s="182"/>
      <c r="K269" s="55"/>
      <c r="L269" s="55"/>
      <c r="M269" s="55"/>
      <c r="N269" s="55"/>
      <c r="O269" s="55"/>
      <c r="P269" s="55"/>
      <c r="Q269" s="55"/>
      <c r="R269" s="55"/>
    </row>
    <row r="270" s="10" customFormat="true" ht="26.1" hidden="false" customHeight="true" outlineLevel="0" collapsed="false">
      <c r="A270" s="170"/>
      <c r="B270" s="171"/>
      <c r="Q270" s="55"/>
      <c r="R270" s="55"/>
    </row>
    <row r="271" s="10" customFormat="true" ht="26.1" hidden="false" customHeight="true" outlineLevel="0" collapsed="false">
      <c r="A271" s="170"/>
      <c r="B271" s="170"/>
      <c r="K271" s="55"/>
      <c r="L271" s="55"/>
      <c r="M271" s="55"/>
      <c r="N271" s="55"/>
      <c r="O271" s="55"/>
      <c r="P271" s="55"/>
      <c r="Q271" s="55"/>
      <c r="R271" s="55"/>
    </row>
    <row r="272" s="10" customFormat="true" ht="26.1" hidden="false" customHeight="true" outlineLevel="0" collapsed="false">
      <c r="A272" s="183"/>
      <c r="B272" s="184"/>
      <c r="K272" s="55"/>
      <c r="L272" s="55"/>
      <c r="M272" s="55"/>
      <c r="N272" s="55"/>
      <c r="O272" s="55"/>
      <c r="P272" s="55"/>
    </row>
    <row r="273" s="10" customFormat="true" ht="26.1" hidden="false" customHeight="true" outlineLevel="0" collapsed="false">
      <c r="A273" s="173"/>
      <c r="B273" s="174"/>
      <c r="K273" s="55"/>
      <c r="L273" s="55"/>
      <c r="M273" s="55"/>
      <c r="N273" s="55"/>
      <c r="O273" s="55"/>
      <c r="P273" s="55"/>
      <c r="Q273" s="55"/>
      <c r="R273" s="55"/>
    </row>
    <row r="274" s="55" customFormat="true" ht="26.1" hidden="false" customHeight="true" outlineLevel="0" collapsed="false">
      <c r="A274" s="173"/>
      <c r="B274" s="173"/>
      <c r="C274" s="10"/>
      <c r="D274" s="10"/>
      <c r="E274" s="10"/>
      <c r="F274" s="10"/>
      <c r="G274" s="10"/>
      <c r="H274" s="10"/>
      <c r="I274" s="10"/>
      <c r="J274" s="10"/>
      <c r="Q274" s="160"/>
      <c r="R274" s="160"/>
    </row>
    <row r="275" s="55" customFormat="true" ht="26.1" hidden="false" customHeight="true" outlineLevel="0" collapsed="false">
      <c r="A275" s="161"/>
      <c r="B275" s="162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</row>
    <row r="276" s="55" customFormat="true" ht="26.1" hidden="false" customHeight="true" outlineLevel="0" collapsed="false">
      <c r="A276" s="152"/>
      <c r="B276" s="153"/>
      <c r="C276" s="10"/>
      <c r="D276" s="10"/>
      <c r="E276" s="10"/>
      <c r="F276" s="10"/>
      <c r="G276" s="10"/>
      <c r="H276" s="10"/>
      <c r="I276" s="10"/>
      <c r="J276" s="10"/>
      <c r="Q276" s="10"/>
      <c r="R276" s="10"/>
    </row>
    <row r="277" s="58" customFormat="true" ht="26.1" hidden="false" customHeight="true" outlineLevel="0" collapsed="false">
      <c r="A277" s="152"/>
      <c r="B277" s="153"/>
      <c r="C277" s="10"/>
      <c r="D277" s="10"/>
      <c r="E277" s="10"/>
      <c r="F277" s="10"/>
      <c r="G277" s="10"/>
      <c r="H277" s="10"/>
      <c r="I277" s="10"/>
      <c r="J277" s="10"/>
      <c r="K277" s="160"/>
      <c r="L277" s="160"/>
      <c r="M277" s="160"/>
      <c r="N277" s="160"/>
      <c r="O277" s="160"/>
      <c r="P277" s="160"/>
      <c r="Q277" s="55"/>
      <c r="R277" s="55"/>
    </row>
    <row r="278" s="55" customFormat="true" ht="26.1" hidden="false" customHeight="true" outlineLevel="0" collapsed="false">
      <c r="A278" s="152"/>
      <c r="B278" s="153"/>
      <c r="C278" s="10"/>
      <c r="D278" s="10"/>
      <c r="E278" s="10"/>
      <c r="F278" s="10"/>
      <c r="G278" s="10"/>
      <c r="H278" s="10"/>
      <c r="I278" s="10"/>
      <c r="J278" s="10"/>
      <c r="Q278" s="10"/>
      <c r="R278" s="10"/>
    </row>
    <row r="279" s="10" customFormat="true" ht="26.1" hidden="false" customHeight="true" outlineLevel="0" collapsed="false">
      <c r="A279" s="152"/>
      <c r="B279" s="152"/>
    </row>
    <row r="280" s="55" customFormat="true" ht="26.1" hidden="false" customHeight="true" outlineLevel="0" collapsed="false">
      <c r="A280" s="152"/>
      <c r="B280" s="153"/>
      <c r="C280" s="10"/>
      <c r="D280" s="10"/>
      <c r="E280" s="10"/>
      <c r="F280" s="10"/>
      <c r="G280" s="10"/>
      <c r="H280" s="10"/>
      <c r="I280" s="10"/>
      <c r="J280" s="10"/>
      <c r="Q280" s="10"/>
      <c r="R280" s="10"/>
    </row>
    <row r="281" s="55" customFormat="true" ht="26.1" hidden="false" customHeight="true" outlineLevel="0" collapsed="false">
      <c r="A281" s="161"/>
      <c r="B281" s="161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</row>
    <row r="282" s="10" customFormat="true" ht="26.1" hidden="false" customHeight="true" outlineLevel="0" collapsed="false">
      <c r="A282" s="152"/>
      <c r="B282" s="153"/>
    </row>
    <row r="283" s="55" customFormat="true" ht="26.1" hidden="false" customHeight="true" outlineLevel="0" collapsed="false">
      <c r="A283" s="152"/>
      <c r="B283" s="152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</row>
    <row r="284" s="55" customFormat="true" ht="26.1" hidden="false" customHeight="true" outlineLevel="0" collapsed="false">
      <c r="A284" s="152"/>
      <c r="B284" s="153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</row>
    <row r="285" s="55" customFormat="true" ht="26.1" hidden="false" customHeight="true" outlineLevel="0" collapsed="false">
      <c r="A285" s="152"/>
      <c r="B285" s="152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</row>
    <row r="286" s="55" customFormat="true" ht="26.1" hidden="false" customHeight="true" outlineLevel="0" collapsed="false">
      <c r="A286" s="152"/>
      <c r="B286" s="152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</row>
    <row r="287" s="55" customFormat="true" ht="26.1" hidden="false" customHeight="true" outlineLevel="0" collapsed="false">
      <c r="A287" s="152"/>
      <c r="B287" s="152"/>
      <c r="C287" s="10"/>
      <c r="D287" s="10"/>
      <c r="E287" s="10"/>
      <c r="F287" s="10"/>
      <c r="G287" s="10"/>
      <c r="H287" s="10"/>
      <c r="I287" s="10"/>
      <c r="J287" s="10"/>
      <c r="Q287" s="58"/>
      <c r="R287" s="58"/>
    </row>
    <row r="288" s="10" customFormat="true" ht="26.1" hidden="false" customHeight="true" outlineLevel="0" collapsed="false">
      <c r="A288" s="152"/>
      <c r="B288" s="152"/>
      <c r="K288" s="55"/>
      <c r="L288" s="55"/>
      <c r="M288" s="55"/>
      <c r="N288" s="55"/>
      <c r="O288" s="55"/>
      <c r="P288" s="55"/>
      <c r="Q288" s="55"/>
      <c r="R288" s="55"/>
    </row>
    <row r="289" s="10" customFormat="true" ht="29.25" hidden="false" customHeight="true" outlineLevel="0" collapsed="false">
      <c r="A289" s="152"/>
      <c r="B289" s="152"/>
      <c r="K289" s="55"/>
      <c r="L289" s="55"/>
      <c r="M289" s="55"/>
      <c r="N289" s="55"/>
      <c r="O289" s="55"/>
      <c r="P289" s="55"/>
    </row>
    <row r="290" s="55" customFormat="true" ht="26.1" hidden="false" customHeight="true" outlineLevel="0" collapsed="false">
      <c r="A290" s="152"/>
      <c r="B290" s="152"/>
      <c r="C290" s="10"/>
      <c r="D290" s="10"/>
      <c r="E290" s="10"/>
      <c r="F290" s="10"/>
      <c r="G290" s="10"/>
      <c r="H290" s="10"/>
      <c r="I290" s="10"/>
      <c r="J290" s="10"/>
      <c r="K290" s="58"/>
      <c r="L290" s="58"/>
      <c r="M290" s="58"/>
      <c r="N290" s="58"/>
      <c r="O290" s="58"/>
      <c r="P290" s="58"/>
    </row>
    <row r="291" s="10" customFormat="true" ht="26.1" hidden="false" customHeight="true" outlineLevel="0" collapsed="false">
      <c r="A291" s="152"/>
      <c r="B291" s="153"/>
      <c r="K291" s="55"/>
      <c r="L291" s="55"/>
      <c r="M291" s="55"/>
      <c r="N291" s="55"/>
      <c r="O291" s="55"/>
      <c r="P291" s="55"/>
      <c r="Q291" s="55"/>
      <c r="R291" s="55"/>
    </row>
    <row r="292" s="55" customFormat="true" ht="26.1" hidden="false" customHeight="true" outlineLevel="0" collapsed="false">
      <c r="A292" s="152"/>
      <c r="B292" s="153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</row>
    <row r="293" s="55" customFormat="true" ht="26.1" hidden="false" customHeight="true" outlineLevel="0" collapsed="false">
      <c r="A293" s="161"/>
      <c r="B293" s="162"/>
      <c r="C293" s="10"/>
      <c r="D293" s="10"/>
      <c r="E293" s="10"/>
      <c r="F293" s="10"/>
      <c r="G293" s="10"/>
      <c r="H293" s="10"/>
      <c r="I293" s="10"/>
      <c r="J293" s="10"/>
    </row>
    <row r="294" s="10" customFormat="true" ht="26.1" hidden="false" customHeight="true" outlineLevel="0" collapsed="false">
      <c r="A294" s="161"/>
      <c r="B294" s="162"/>
      <c r="K294" s="55"/>
      <c r="L294" s="55"/>
      <c r="M294" s="55"/>
      <c r="N294" s="55"/>
      <c r="O294" s="55"/>
      <c r="P294" s="55"/>
      <c r="Q294" s="55"/>
      <c r="R294" s="55"/>
    </row>
    <row r="295" s="10" customFormat="true" ht="26.1" hidden="false" customHeight="true" outlineLevel="0" collapsed="false">
      <c r="A295" s="161"/>
      <c r="B295" s="162"/>
      <c r="Q295" s="55"/>
      <c r="R295" s="55"/>
    </row>
    <row r="296" s="55" customFormat="true" ht="26.1" hidden="false" customHeight="true" outlineLevel="0" collapsed="false">
      <c r="A296" s="161"/>
      <c r="B296" s="161"/>
      <c r="C296" s="10"/>
      <c r="D296" s="10"/>
      <c r="E296" s="10"/>
      <c r="F296" s="10"/>
      <c r="G296" s="10"/>
      <c r="H296" s="10"/>
      <c r="I296" s="10"/>
      <c r="J296" s="10"/>
    </row>
    <row r="297" s="55" customFormat="true" ht="30.75" hidden="false" customHeight="true" outlineLevel="0" collapsed="false">
      <c r="A297" s="161"/>
      <c r="B297" s="162"/>
      <c r="C297" s="10"/>
      <c r="D297" s="10"/>
      <c r="E297" s="10"/>
      <c r="F297" s="10"/>
      <c r="G297" s="10"/>
      <c r="H297" s="10"/>
      <c r="I297" s="10"/>
      <c r="J297" s="10"/>
    </row>
    <row r="298" s="55" customFormat="true" ht="26.1" hidden="false" customHeight="true" outlineLevel="0" collapsed="false">
      <c r="A298" s="161"/>
      <c r="B298" s="162"/>
      <c r="C298" s="10"/>
      <c r="D298" s="10"/>
      <c r="E298" s="10"/>
      <c r="F298" s="10"/>
      <c r="G298" s="10"/>
      <c r="H298" s="10"/>
      <c r="I298" s="10"/>
      <c r="J298" s="10"/>
      <c r="Q298" s="10"/>
      <c r="R298" s="10"/>
    </row>
    <row r="299" s="10" customFormat="true" ht="26.1" hidden="false" customHeight="true" outlineLevel="0" collapsed="false">
      <c r="A299" s="185"/>
      <c r="B299" s="185"/>
      <c r="K299" s="55"/>
      <c r="L299" s="55"/>
      <c r="M299" s="55"/>
      <c r="N299" s="55"/>
      <c r="O299" s="55"/>
      <c r="P299" s="55"/>
    </row>
    <row r="300" s="55" customFormat="true" ht="26.1" hidden="false" customHeight="true" outlineLevel="0" collapsed="false">
      <c r="A300" s="185"/>
      <c r="B300" s="186"/>
      <c r="C300" s="10"/>
      <c r="D300" s="10"/>
      <c r="E300" s="10"/>
      <c r="F300" s="10"/>
      <c r="G300" s="10"/>
      <c r="H300" s="10"/>
      <c r="I300" s="10"/>
      <c r="J300" s="10"/>
    </row>
    <row r="301" s="10" customFormat="true" ht="26.1" hidden="false" customHeight="true" outlineLevel="0" collapsed="false">
      <c r="A301" s="161"/>
      <c r="B301" s="162"/>
    </row>
    <row r="302" s="55" customFormat="true" ht="26.1" hidden="false" customHeight="true" outlineLevel="0" collapsed="false">
      <c r="A302" s="161"/>
      <c r="B302" s="162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</row>
    <row r="303" s="10" customFormat="true" ht="26.1" hidden="false" customHeight="true" outlineLevel="0" collapsed="false">
      <c r="A303" s="161"/>
      <c r="B303" s="162"/>
      <c r="K303" s="55"/>
      <c r="L303" s="55"/>
      <c r="M303" s="55"/>
      <c r="N303" s="55"/>
      <c r="O303" s="55"/>
      <c r="P303" s="55"/>
      <c r="Q303" s="55"/>
      <c r="R303" s="55"/>
    </row>
    <row r="304" s="10" customFormat="true" ht="26.1" hidden="false" customHeight="true" outlineLevel="0" collapsed="false">
      <c r="A304" s="161"/>
      <c r="B304" s="162"/>
    </row>
    <row r="305" s="10" customFormat="true" ht="26.1" hidden="false" customHeight="true" outlineLevel="0" collapsed="false">
      <c r="A305" s="161"/>
      <c r="B305" s="161"/>
      <c r="K305" s="55"/>
      <c r="L305" s="55"/>
      <c r="M305" s="55"/>
      <c r="N305" s="55"/>
      <c r="O305" s="55"/>
      <c r="P305" s="55"/>
    </row>
    <row r="306" s="55" customFormat="true" ht="26.1" hidden="false" customHeight="true" outlineLevel="0" collapsed="false">
      <c r="A306" s="161"/>
      <c r="B306" s="161"/>
      <c r="C306" s="10"/>
      <c r="D306" s="10"/>
      <c r="E306" s="10"/>
      <c r="F306" s="10"/>
      <c r="G306" s="10"/>
      <c r="H306" s="10"/>
      <c r="I306" s="10"/>
      <c r="J306" s="10"/>
      <c r="K306" s="165" t="e">
        <f aca="false">#REF!</f>
        <v>#REF!</v>
      </c>
    </row>
    <row r="307" s="10" customFormat="true" ht="26.1" hidden="false" customHeight="true" outlineLevel="0" collapsed="false">
      <c r="A307" s="161"/>
      <c r="B307" s="162"/>
      <c r="Q307" s="55"/>
      <c r="R307" s="55"/>
    </row>
    <row r="308" s="55" customFormat="true" ht="26.1" hidden="false" customHeight="true" outlineLevel="0" collapsed="false">
      <c r="A308" s="161"/>
      <c r="B308" s="161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</row>
    <row r="309" s="55" customFormat="true" ht="40.5" hidden="false" customHeight="true" outlineLevel="0" collapsed="false">
      <c r="A309" s="161"/>
      <c r="B309" s="162"/>
      <c r="C309" s="10"/>
      <c r="D309" s="10"/>
      <c r="E309" s="10"/>
      <c r="F309" s="10"/>
      <c r="G309" s="10"/>
      <c r="H309" s="10"/>
      <c r="I309" s="10"/>
      <c r="J309" s="10"/>
      <c r="Q309" s="10"/>
      <c r="R309" s="10"/>
    </row>
    <row r="310" s="10" customFormat="true" ht="40.5" hidden="false" customHeight="true" outlineLevel="0" collapsed="false">
      <c r="A310" s="161"/>
      <c r="B310" s="162"/>
      <c r="K310" s="55"/>
      <c r="L310" s="55"/>
      <c r="M310" s="55"/>
      <c r="N310" s="55"/>
      <c r="O310" s="55"/>
      <c r="P310" s="55"/>
      <c r="Q310" s="55"/>
      <c r="R310" s="55"/>
    </row>
    <row r="311" s="55" customFormat="true" ht="26.1" hidden="false" customHeight="true" outlineLevel="0" collapsed="false">
      <c r="A311" s="161"/>
      <c r="B311" s="161"/>
      <c r="C311" s="10"/>
      <c r="D311" s="10"/>
      <c r="E311" s="10"/>
      <c r="F311" s="10"/>
      <c r="G311" s="10"/>
      <c r="H311" s="10"/>
      <c r="I311" s="10"/>
      <c r="J311" s="10"/>
      <c r="Q311" s="10"/>
      <c r="R311" s="10"/>
    </row>
    <row r="312" s="55" customFormat="true" ht="26.1" hidden="false" customHeight="true" outlineLevel="0" collapsed="false">
      <c r="A312" s="161"/>
      <c r="B312" s="161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</row>
    <row r="313" s="55" customFormat="true" ht="26.1" hidden="false" customHeight="true" outlineLevel="0" collapsed="false">
      <c r="A313" s="161"/>
      <c r="B313" s="162"/>
      <c r="C313" s="10"/>
      <c r="D313" s="10"/>
      <c r="E313" s="10"/>
      <c r="F313" s="10"/>
      <c r="G313" s="10"/>
      <c r="H313" s="10"/>
      <c r="I313" s="10"/>
      <c r="J313" s="10"/>
      <c r="Q313" s="10"/>
      <c r="R313" s="10"/>
    </row>
    <row r="314" s="10" customFormat="true" ht="26.1" hidden="false" customHeight="true" outlineLevel="0" collapsed="false">
      <c r="A314" s="161"/>
      <c r="B314" s="162"/>
    </row>
    <row r="315" s="10" customFormat="true" ht="33.75" hidden="false" customHeight="true" outlineLevel="0" collapsed="false">
      <c r="A315" s="161"/>
      <c r="B315" s="162"/>
      <c r="K315" s="55"/>
      <c r="L315" s="55"/>
      <c r="M315" s="55"/>
      <c r="N315" s="55"/>
      <c r="O315" s="55"/>
      <c r="P315" s="55"/>
    </row>
    <row r="316" s="10" customFormat="true" ht="33.75" hidden="false" customHeight="true" outlineLevel="0" collapsed="false">
      <c r="A316" s="161"/>
      <c r="B316" s="161"/>
      <c r="Q316" s="55"/>
      <c r="R316" s="55"/>
    </row>
    <row r="317" s="55" customFormat="true" ht="33.75" hidden="false" customHeight="true" outlineLevel="0" collapsed="false">
      <c r="A317" s="161"/>
      <c r="B317" s="162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</row>
    <row r="318" s="55" customFormat="true" ht="26.1" hidden="false" customHeight="true" outlineLevel="0" collapsed="false">
      <c r="A318" s="161"/>
      <c r="B318" s="161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</row>
    <row r="319" s="55" customFormat="true" ht="26.1" hidden="false" customHeight="true" outlineLevel="0" collapsed="false">
      <c r="A319" s="161"/>
      <c r="B319" s="162"/>
      <c r="C319" s="10"/>
      <c r="D319" s="10"/>
      <c r="E319" s="10"/>
      <c r="F319" s="10"/>
      <c r="G319" s="10"/>
      <c r="H319" s="10"/>
      <c r="I319" s="10"/>
      <c r="J319" s="10"/>
    </row>
    <row r="320" s="55" customFormat="true" ht="26.1" hidden="false" customHeight="true" outlineLevel="0" collapsed="false">
      <c r="A320" s="161"/>
      <c r="B320" s="161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</row>
    <row r="321" s="55" customFormat="true" ht="26.1" hidden="false" customHeight="true" outlineLevel="0" collapsed="false">
      <c r="A321" s="161"/>
      <c r="B321" s="161"/>
      <c r="C321" s="10"/>
      <c r="D321" s="10"/>
      <c r="E321" s="10"/>
      <c r="F321" s="10"/>
      <c r="G321" s="10"/>
      <c r="H321" s="10"/>
      <c r="I321" s="10"/>
      <c r="J321" s="10"/>
    </row>
    <row r="322" s="55" customFormat="true" ht="26.1" hidden="false" customHeight="true" outlineLevel="0" collapsed="false">
      <c r="A322" s="161"/>
      <c r="B322" s="161"/>
      <c r="C322" s="10"/>
      <c r="D322" s="10"/>
      <c r="E322" s="10"/>
      <c r="F322" s="10"/>
      <c r="G322" s="10"/>
      <c r="H322" s="10"/>
      <c r="I322" s="10"/>
      <c r="J322" s="10"/>
    </row>
    <row r="323" s="55" customFormat="true" ht="26.1" hidden="false" customHeight="true" outlineLevel="0" collapsed="false">
      <c r="A323" s="161"/>
      <c r="B323" s="162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</row>
    <row r="324" s="55" customFormat="true" ht="26.1" hidden="false" customHeight="true" outlineLevel="0" collapsed="false">
      <c r="A324" s="161"/>
      <c r="B324" s="161"/>
      <c r="C324" s="10"/>
      <c r="D324" s="10"/>
      <c r="E324" s="10"/>
      <c r="F324" s="10"/>
      <c r="G324" s="10"/>
      <c r="H324" s="10"/>
      <c r="I324" s="10"/>
      <c r="J324" s="10"/>
      <c r="Q324" s="10"/>
      <c r="R324" s="10"/>
    </row>
    <row r="325" s="10" customFormat="true" ht="26.1" hidden="false" customHeight="true" outlineLevel="0" collapsed="false">
      <c r="A325" s="161"/>
      <c r="B325" s="162"/>
      <c r="K325" s="55"/>
      <c r="L325" s="55"/>
      <c r="M325" s="55"/>
      <c r="N325" s="55"/>
      <c r="O325" s="55"/>
      <c r="P325" s="55"/>
    </row>
    <row r="326" s="10" customFormat="true" ht="28.5" hidden="false" customHeight="true" outlineLevel="0" collapsed="false">
      <c r="A326" s="161"/>
      <c r="B326" s="162"/>
      <c r="K326" s="55"/>
      <c r="L326" s="55"/>
      <c r="M326" s="55"/>
      <c r="N326" s="55"/>
      <c r="O326" s="55"/>
      <c r="P326" s="55"/>
    </row>
    <row r="327" s="10" customFormat="true" ht="32.25" hidden="false" customHeight="true" outlineLevel="0" collapsed="false">
      <c r="A327" s="161"/>
      <c r="B327" s="161"/>
      <c r="Q327" s="55"/>
      <c r="R327" s="55"/>
    </row>
    <row r="328" s="55" customFormat="true" ht="26.1" hidden="false" customHeight="true" outlineLevel="0" collapsed="false">
      <c r="A328" s="161"/>
      <c r="B328" s="162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</row>
    <row r="329" s="55" customFormat="true" ht="26.1" hidden="false" customHeight="true" outlineLevel="0" collapsed="false">
      <c r="A329" s="161"/>
      <c r="B329" s="162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</row>
    <row r="330" s="10" customFormat="true" ht="26.1" hidden="false" customHeight="true" outlineLevel="0" collapsed="false">
      <c r="A330" s="161"/>
      <c r="B330" s="162"/>
      <c r="K330" s="55"/>
      <c r="L330" s="55"/>
      <c r="M330" s="55"/>
      <c r="N330" s="55"/>
      <c r="O330" s="55"/>
      <c r="P330" s="55"/>
      <c r="Q330" s="55"/>
      <c r="R330" s="55"/>
    </row>
    <row r="331" s="55" customFormat="true" ht="26.1" hidden="false" customHeight="true" outlineLevel="0" collapsed="false">
      <c r="A331" s="161"/>
      <c r="B331" s="161"/>
      <c r="C331" s="10"/>
      <c r="D331" s="10"/>
      <c r="E331" s="10"/>
      <c r="F331" s="10"/>
      <c r="G331" s="10"/>
      <c r="H331" s="10"/>
      <c r="I331" s="10"/>
      <c r="J331" s="10"/>
    </row>
    <row r="332" s="10" customFormat="true" ht="26.1" hidden="false" customHeight="true" outlineLevel="0" collapsed="false">
      <c r="A332" s="161"/>
      <c r="B332" s="161"/>
      <c r="K332" s="55"/>
      <c r="L332" s="55"/>
      <c r="M332" s="55"/>
      <c r="N332" s="55"/>
      <c r="O332" s="55"/>
      <c r="P332" s="55"/>
      <c r="Q332" s="55"/>
      <c r="R332" s="55"/>
    </row>
    <row r="333" s="10" customFormat="true" ht="26.1" hidden="false" customHeight="true" outlineLevel="0" collapsed="false">
      <c r="A333" s="161"/>
      <c r="B333" s="161"/>
      <c r="K333" s="55"/>
      <c r="L333" s="55"/>
      <c r="M333" s="55"/>
      <c r="N333" s="55"/>
      <c r="O333" s="55"/>
      <c r="P333" s="55"/>
      <c r="Q333" s="55"/>
      <c r="R333" s="55"/>
    </row>
    <row r="334" s="10" customFormat="true" ht="26.1" hidden="false" customHeight="true" outlineLevel="0" collapsed="false">
      <c r="A334" s="161"/>
      <c r="B334" s="162"/>
      <c r="K334" s="55"/>
      <c r="L334" s="55"/>
      <c r="M334" s="55"/>
      <c r="N334" s="55"/>
      <c r="O334" s="55"/>
      <c r="P334" s="55"/>
      <c r="Q334" s="55"/>
      <c r="R334" s="55"/>
    </row>
    <row r="335" s="55" customFormat="true" ht="26.1" hidden="false" customHeight="true" outlineLevel="0" collapsed="false">
      <c r="A335" s="161"/>
      <c r="B335" s="162"/>
      <c r="C335" s="10"/>
      <c r="D335" s="10"/>
      <c r="E335" s="10"/>
      <c r="F335" s="10"/>
      <c r="G335" s="10"/>
      <c r="H335" s="10"/>
      <c r="I335" s="10"/>
      <c r="J335" s="10"/>
      <c r="Q335" s="10"/>
      <c r="R335" s="10"/>
    </row>
    <row r="336" s="55" customFormat="true" ht="26.1" hidden="false" customHeight="true" outlineLevel="0" collapsed="false">
      <c r="A336" s="152"/>
      <c r="B336" s="153"/>
      <c r="C336" s="10"/>
      <c r="D336" s="10"/>
      <c r="E336" s="10"/>
      <c r="F336" s="10"/>
      <c r="G336" s="10"/>
      <c r="H336" s="10"/>
      <c r="I336" s="10"/>
      <c r="J336" s="10"/>
      <c r="Q336" s="10"/>
      <c r="R336" s="10"/>
    </row>
    <row r="337" s="10" customFormat="true" ht="26.1" hidden="false" customHeight="true" outlineLevel="0" collapsed="false">
      <c r="A337" s="152"/>
      <c r="B337" s="153"/>
      <c r="K337" s="55"/>
      <c r="L337" s="55"/>
      <c r="M337" s="55"/>
      <c r="N337" s="55"/>
      <c r="O337" s="55"/>
      <c r="P337" s="55"/>
    </row>
    <row r="338" s="55" customFormat="true" ht="26.1" hidden="false" customHeight="true" outlineLevel="0" collapsed="false">
      <c r="A338" s="152"/>
      <c r="B338" s="153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</row>
    <row r="339" s="55" customFormat="true" ht="26.1" hidden="false" customHeight="true" outlineLevel="0" collapsed="false">
      <c r="A339" s="152"/>
      <c r="B339" s="153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</row>
    <row r="340" s="58" customFormat="true" ht="31.5" hidden="false" customHeight="true" outlineLevel="0" collapsed="false">
      <c r="A340" s="187"/>
      <c r="B340" s="188"/>
      <c r="C340" s="10"/>
      <c r="D340" s="10"/>
      <c r="E340" s="10"/>
      <c r="F340" s="10"/>
      <c r="G340" s="10"/>
      <c r="H340" s="10"/>
      <c r="I340" s="189"/>
      <c r="J340" s="189"/>
      <c r="K340" s="10"/>
      <c r="L340" s="10"/>
      <c r="M340" s="10"/>
      <c r="N340" s="10"/>
      <c r="O340" s="10"/>
      <c r="P340" s="10"/>
      <c r="Q340" s="10"/>
      <c r="R340" s="10"/>
    </row>
    <row r="341" s="55" customFormat="true" ht="26.1" hidden="false" customHeight="true" outlineLevel="0" collapsed="false">
      <c r="A341" s="187"/>
      <c r="B341" s="188"/>
      <c r="C341" s="10"/>
      <c r="D341" s="10"/>
      <c r="E341" s="10"/>
      <c r="F341" s="10"/>
      <c r="G341" s="10"/>
      <c r="H341" s="10"/>
      <c r="I341" s="10"/>
      <c r="J341" s="10"/>
    </row>
    <row r="342" s="10" customFormat="true" ht="26.1" hidden="false" customHeight="true" outlineLevel="0" collapsed="false">
      <c r="A342" s="161"/>
      <c r="B342" s="161"/>
      <c r="K342" s="55"/>
      <c r="L342" s="55"/>
      <c r="M342" s="55"/>
      <c r="N342" s="55"/>
      <c r="O342" s="55"/>
      <c r="P342" s="55"/>
    </row>
    <row r="343" s="55" customFormat="true" ht="26.1" hidden="false" customHeight="true" outlineLevel="0" collapsed="false">
      <c r="A343" s="152"/>
      <c r="B343" s="152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</row>
    <row r="344" s="10" customFormat="true" ht="26.1" hidden="false" customHeight="true" outlineLevel="0" collapsed="false">
      <c r="A344" s="152"/>
      <c r="B344" s="152"/>
      <c r="C344" s="189"/>
      <c r="D344" s="189"/>
      <c r="E344" s="189"/>
      <c r="F344" s="189"/>
      <c r="G344" s="189"/>
      <c r="H344" s="189"/>
      <c r="K344" s="55"/>
      <c r="L344" s="55"/>
      <c r="M344" s="55"/>
      <c r="N344" s="55"/>
      <c r="O344" s="55"/>
      <c r="P344" s="55"/>
    </row>
    <row r="345" s="55" customFormat="true" ht="42.75" hidden="false" customHeight="true" outlineLevel="0" collapsed="false">
      <c r="A345" s="152"/>
      <c r="B345" s="153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</row>
    <row r="346" s="55" customFormat="true" ht="43.5" hidden="false" customHeight="true" outlineLevel="0" collapsed="false">
      <c r="A346" s="152"/>
      <c r="B346" s="153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</row>
    <row r="347" s="10" customFormat="true" ht="26.1" hidden="false" customHeight="true" outlineLevel="0" collapsed="false">
      <c r="A347" s="152"/>
      <c r="B347" s="152"/>
    </row>
    <row r="348" s="10" customFormat="true" ht="26.1" hidden="false" customHeight="true" outlineLevel="0" collapsed="false">
      <c r="A348" s="152"/>
      <c r="B348" s="153"/>
      <c r="K348" s="55"/>
      <c r="L348" s="55"/>
      <c r="M348" s="55"/>
      <c r="N348" s="55"/>
      <c r="O348" s="55"/>
      <c r="P348" s="55"/>
      <c r="Q348" s="55"/>
      <c r="R348" s="55"/>
    </row>
    <row r="349" s="10" customFormat="true" ht="26.1" hidden="false" customHeight="true" outlineLevel="0" collapsed="false">
      <c r="A349" s="152"/>
      <c r="B349" s="152"/>
      <c r="K349" s="55"/>
      <c r="L349" s="55"/>
      <c r="M349" s="55"/>
      <c r="N349" s="55"/>
      <c r="O349" s="55"/>
      <c r="P349" s="55"/>
      <c r="Q349" s="55"/>
      <c r="R349" s="55"/>
    </row>
    <row r="350" s="160" customFormat="true" ht="26.1" hidden="false" customHeight="true" outlineLevel="0" collapsed="false">
      <c r="A350" s="152"/>
      <c r="B350" s="152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58"/>
      <c r="R350" s="58"/>
    </row>
    <row r="351" s="160" customFormat="true" ht="26.1" hidden="false" customHeight="true" outlineLevel="0" collapsed="false">
      <c r="A351" s="152"/>
      <c r="B351" s="152"/>
      <c r="C351" s="10"/>
      <c r="D351" s="10"/>
      <c r="E351" s="10"/>
      <c r="F351" s="10"/>
      <c r="G351" s="10"/>
      <c r="H351" s="10"/>
      <c r="I351" s="10"/>
      <c r="J351" s="10"/>
      <c r="K351" s="55"/>
      <c r="L351" s="55"/>
      <c r="M351" s="55"/>
      <c r="N351" s="55"/>
      <c r="O351" s="55"/>
      <c r="P351" s="55"/>
      <c r="Q351" s="55"/>
      <c r="R351" s="55"/>
    </row>
    <row r="352" s="10" customFormat="true" ht="26.1" hidden="false" customHeight="true" outlineLevel="0" collapsed="false">
      <c r="A352" s="152"/>
      <c r="B352" s="153"/>
      <c r="K352" s="55"/>
      <c r="L352" s="55"/>
      <c r="M352" s="55"/>
      <c r="N352" s="55"/>
      <c r="O352" s="55"/>
      <c r="P352" s="55"/>
    </row>
    <row r="353" s="55" customFormat="true" ht="26.1" hidden="false" customHeight="true" outlineLevel="0" collapsed="false">
      <c r="A353" s="152"/>
      <c r="B353" s="153"/>
      <c r="C353" s="10"/>
      <c r="D353" s="10"/>
      <c r="E353" s="10"/>
      <c r="F353" s="10"/>
      <c r="G353" s="10"/>
      <c r="H353" s="10"/>
      <c r="I353" s="10"/>
      <c r="J353" s="10"/>
      <c r="K353" s="58"/>
      <c r="L353" s="58"/>
      <c r="M353" s="58"/>
      <c r="N353" s="58"/>
      <c r="O353" s="58"/>
      <c r="P353" s="58"/>
    </row>
    <row r="354" s="55" customFormat="true" ht="26.1" hidden="false" customHeight="true" outlineLevel="0" collapsed="false">
      <c r="A354" s="152"/>
      <c r="B354" s="152"/>
      <c r="C354" s="10"/>
      <c r="D354" s="10"/>
      <c r="E354" s="10"/>
      <c r="F354" s="10"/>
      <c r="G354" s="10"/>
      <c r="H354" s="10"/>
      <c r="I354" s="10"/>
      <c r="J354" s="10"/>
      <c r="Q354" s="10"/>
      <c r="R354" s="10"/>
    </row>
    <row r="355" s="55" customFormat="true" ht="26.1" hidden="false" customHeight="true" outlineLevel="0" collapsed="false">
      <c r="A355" s="190"/>
      <c r="B355" s="191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</row>
    <row r="356" s="55" customFormat="true" ht="26.1" hidden="false" customHeight="true" outlineLevel="0" collapsed="false">
      <c r="A356" s="158"/>
      <c r="B356" s="159"/>
      <c r="C356" s="10"/>
      <c r="D356" s="10"/>
      <c r="E356" s="10"/>
      <c r="F356" s="10"/>
      <c r="G356" s="10"/>
      <c r="H356" s="10"/>
      <c r="I356" s="10"/>
      <c r="J356" s="10"/>
    </row>
    <row r="357" s="55" customFormat="true" ht="26.1" hidden="false" customHeight="true" outlineLevel="0" collapsed="false">
      <c r="A357" s="185"/>
      <c r="B357" s="186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</row>
    <row r="358" s="55" customFormat="true" ht="26.1" hidden="false" customHeight="true" outlineLevel="0" collapsed="false">
      <c r="A358" s="158"/>
      <c r="B358" s="159"/>
      <c r="C358" s="10"/>
      <c r="D358" s="10"/>
      <c r="E358" s="10"/>
      <c r="F358" s="10"/>
      <c r="G358" s="10"/>
      <c r="H358" s="10"/>
      <c r="I358" s="10"/>
      <c r="J358" s="10"/>
      <c r="Q358" s="10"/>
      <c r="R358" s="10"/>
    </row>
    <row r="359" s="55" customFormat="true" ht="26.1" hidden="false" customHeight="true" outlineLevel="0" collapsed="false">
      <c r="A359" s="158"/>
      <c r="B359" s="158"/>
      <c r="C359" s="10"/>
      <c r="D359" s="10"/>
      <c r="E359" s="10"/>
      <c r="F359" s="10"/>
      <c r="G359" s="10"/>
      <c r="H359" s="10"/>
      <c r="I359" s="10"/>
      <c r="J359" s="10"/>
      <c r="Q359" s="10"/>
      <c r="R359" s="10"/>
    </row>
    <row r="360" s="10" customFormat="true" ht="26.1" hidden="false" customHeight="true" outlineLevel="0" collapsed="false">
      <c r="A360" s="192"/>
      <c r="B360" s="193"/>
      <c r="Q360" s="160"/>
      <c r="R360" s="160"/>
    </row>
    <row r="361" s="55" customFormat="true" ht="26.1" hidden="false" customHeight="true" outlineLevel="0" collapsed="false">
      <c r="A361" s="161"/>
      <c r="B361" s="161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60"/>
      <c r="R361" s="160"/>
    </row>
    <row r="362" s="55" customFormat="true" ht="26.1" hidden="false" customHeight="true" outlineLevel="0" collapsed="false">
      <c r="A362" s="185"/>
      <c r="B362" s="186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</row>
    <row r="363" s="55" customFormat="true" ht="26.1" hidden="false" customHeight="true" outlineLevel="0" collapsed="false">
      <c r="A363" s="185"/>
      <c r="B363" s="186"/>
      <c r="C363" s="10"/>
      <c r="D363" s="10"/>
      <c r="E363" s="10"/>
      <c r="F363" s="10"/>
      <c r="G363" s="10"/>
      <c r="H363" s="10"/>
      <c r="I363" s="10"/>
      <c r="J363" s="10"/>
      <c r="K363" s="160"/>
      <c r="L363" s="160"/>
      <c r="M363" s="160"/>
      <c r="N363" s="160"/>
      <c r="O363" s="160"/>
      <c r="P363" s="160"/>
    </row>
    <row r="364" s="10" customFormat="true" ht="26.1" hidden="false" customHeight="true" outlineLevel="0" collapsed="false">
      <c r="A364" s="185"/>
      <c r="B364" s="185"/>
      <c r="K364" s="160"/>
      <c r="L364" s="160"/>
      <c r="M364" s="160"/>
      <c r="N364" s="160"/>
      <c r="O364" s="160"/>
      <c r="P364" s="160"/>
      <c r="Q364" s="55"/>
      <c r="R364" s="55"/>
    </row>
    <row r="365" s="55" customFormat="true" ht="26.1" hidden="false" customHeight="true" outlineLevel="0" collapsed="false">
      <c r="A365" s="161"/>
      <c r="B365" s="161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</row>
    <row r="366" s="55" customFormat="true" ht="26.1" hidden="false" customHeight="true" outlineLevel="0" collapsed="false">
      <c r="A366" s="161"/>
      <c r="B366" s="161"/>
      <c r="C366" s="10"/>
      <c r="D366" s="10"/>
      <c r="E366" s="10"/>
      <c r="F366" s="10"/>
      <c r="G366" s="10"/>
      <c r="H366" s="10"/>
      <c r="I366" s="10"/>
      <c r="J366" s="10"/>
    </row>
    <row r="367" s="55" customFormat="true" ht="26.1" hidden="false" customHeight="true" outlineLevel="0" collapsed="false">
      <c r="A367" s="185"/>
      <c r="B367" s="185"/>
      <c r="C367" s="10"/>
      <c r="D367" s="10"/>
      <c r="E367" s="10"/>
      <c r="F367" s="10"/>
      <c r="G367" s="10"/>
      <c r="H367" s="10"/>
      <c r="I367" s="10"/>
      <c r="J367" s="10"/>
    </row>
    <row r="368" s="58" customFormat="true" ht="26.1" hidden="false" customHeight="true" outlineLevel="0" collapsed="false">
      <c r="A368" s="185"/>
      <c r="B368" s="185"/>
      <c r="C368" s="10"/>
      <c r="D368" s="10"/>
      <c r="E368" s="10"/>
      <c r="F368" s="10"/>
      <c r="G368" s="10"/>
      <c r="H368" s="10"/>
      <c r="I368" s="10"/>
      <c r="J368" s="10"/>
      <c r="K368" s="55"/>
      <c r="L368" s="55"/>
      <c r="M368" s="55"/>
      <c r="N368" s="55"/>
      <c r="O368" s="55"/>
      <c r="P368" s="55"/>
      <c r="Q368" s="55"/>
      <c r="R368" s="55"/>
    </row>
    <row r="369" s="55" customFormat="true" ht="26.1" hidden="false" customHeight="true" outlineLevel="0" collapsed="false">
      <c r="A369" s="161"/>
      <c r="B369" s="161"/>
      <c r="C369" s="10"/>
      <c r="D369" s="10"/>
      <c r="E369" s="10"/>
      <c r="F369" s="10"/>
      <c r="G369" s="10"/>
      <c r="H369" s="10"/>
      <c r="I369" s="10"/>
      <c r="J369" s="10"/>
    </row>
    <row r="370" s="10" customFormat="true" ht="26.1" hidden="false" customHeight="true" outlineLevel="0" collapsed="false">
      <c r="A370" s="161"/>
      <c r="B370" s="162"/>
      <c r="K370" s="55"/>
      <c r="L370" s="55"/>
      <c r="M370" s="55"/>
      <c r="N370" s="55"/>
      <c r="O370" s="55"/>
      <c r="P370" s="55"/>
    </row>
    <row r="371" s="10" customFormat="true" ht="26.1" hidden="false" customHeight="true" outlineLevel="0" collapsed="false">
      <c r="A371" s="161"/>
      <c r="B371" s="162"/>
      <c r="K371" s="55"/>
      <c r="L371" s="55"/>
      <c r="M371" s="55"/>
      <c r="N371" s="55"/>
      <c r="O371" s="55"/>
      <c r="P371" s="55"/>
      <c r="Q371" s="55"/>
      <c r="R371" s="55"/>
    </row>
    <row r="372" s="55" customFormat="true" ht="26.1" hidden="false" customHeight="true" outlineLevel="0" collapsed="false">
      <c r="A372" s="161"/>
      <c r="B372" s="162"/>
      <c r="C372" s="10"/>
      <c r="D372" s="10"/>
      <c r="E372" s="10"/>
      <c r="F372" s="10"/>
      <c r="G372" s="10"/>
      <c r="H372" s="10"/>
      <c r="I372" s="10"/>
      <c r="J372" s="10"/>
    </row>
    <row r="373" s="10" customFormat="true" ht="45.75" hidden="false" customHeight="true" outlineLevel="0" collapsed="false">
      <c r="A373" s="161"/>
      <c r="B373" s="162"/>
      <c r="Q373" s="55"/>
      <c r="R373" s="55"/>
    </row>
    <row r="374" s="55" customFormat="true" ht="26.1" hidden="false" customHeight="true" outlineLevel="0" collapsed="false">
      <c r="A374" s="161"/>
      <c r="B374" s="162"/>
      <c r="C374" s="10"/>
      <c r="D374" s="10"/>
      <c r="E374" s="10"/>
      <c r="F374" s="10"/>
      <c r="G374" s="10"/>
      <c r="H374" s="10"/>
      <c r="I374" s="10"/>
      <c r="J374" s="10"/>
      <c r="Q374" s="10"/>
      <c r="R374" s="10"/>
    </row>
    <row r="375" s="10" customFormat="true" ht="26.1" hidden="false" customHeight="true" outlineLevel="0" collapsed="false">
      <c r="A375" s="161"/>
      <c r="B375" s="162"/>
      <c r="K375" s="55"/>
      <c r="L375" s="55"/>
      <c r="M375" s="55"/>
      <c r="N375" s="55"/>
      <c r="O375" s="55"/>
      <c r="P375" s="55"/>
      <c r="Q375" s="55"/>
      <c r="R375" s="55"/>
    </row>
    <row r="376" s="55" customFormat="true" ht="26.1" hidden="false" customHeight="true" outlineLevel="0" collapsed="false">
      <c r="A376" s="161"/>
      <c r="B376" s="162"/>
      <c r="C376" s="10"/>
      <c r="D376" s="10"/>
      <c r="E376" s="10"/>
      <c r="F376" s="10"/>
      <c r="G376" s="10"/>
      <c r="H376" s="10"/>
      <c r="I376" s="10"/>
      <c r="J376" s="10"/>
    </row>
    <row r="377" s="10" customFormat="true" ht="31.5" hidden="false" customHeight="true" outlineLevel="0" collapsed="false">
      <c r="A377" s="161"/>
      <c r="B377" s="161"/>
      <c r="Q377" s="55"/>
      <c r="R377" s="55"/>
    </row>
    <row r="378" s="55" customFormat="true" ht="39.75" hidden="false" customHeight="true" outlineLevel="0" collapsed="false">
      <c r="A378" s="161"/>
      <c r="B378" s="162"/>
      <c r="C378" s="10"/>
      <c r="D378" s="10"/>
      <c r="E378" s="10"/>
      <c r="F378" s="10"/>
      <c r="G378" s="10"/>
      <c r="H378" s="10"/>
      <c r="I378" s="10"/>
      <c r="J378" s="10"/>
      <c r="Q378" s="58"/>
      <c r="R378" s="58"/>
    </row>
    <row r="379" s="55" customFormat="true" ht="34.5" hidden="false" customHeight="true" outlineLevel="0" collapsed="false">
      <c r="A379" s="161"/>
      <c r="B379" s="162"/>
      <c r="C379" s="10"/>
      <c r="D379" s="10"/>
      <c r="E379" s="10"/>
      <c r="F379" s="10"/>
      <c r="G379" s="10"/>
      <c r="H379" s="10"/>
      <c r="I379" s="10"/>
      <c r="J379" s="10"/>
    </row>
    <row r="380" s="55" customFormat="true" ht="26.1" hidden="false" customHeight="true" outlineLevel="0" collapsed="false">
      <c r="A380" s="161"/>
      <c r="B380" s="162"/>
      <c r="C380" s="10"/>
      <c r="D380" s="10"/>
      <c r="E380" s="10"/>
      <c r="F380" s="10"/>
      <c r="G380" s="10"/>
      <c r="H380" s="10"/>
      <c r="I380" s="10"/>
      <c r="J380" s="10"/>
      <c r="Q380" s="10"/>
      <c r="R380" s="10"/>
    </row>
    <row r="381" s="10" customFormat="true" ht="26.1" hidden="false" customHeight="true" outlineLevel="0" collapsed="false">
      <c r="A381" s="161"/>
      <c r="B381" s="161"/>
      <c r="K381" s="58"/>
      <c r="L381" s="58"/>
      <c r="M381" s="58"/>
      <c r="N381" s="58"/>
      <c r="O381" s="58"/>
      <c r="P381" s="58"/>
    </row>
    <row r="382" s="55" customFormat="true" ht="26.1" hidden="false" customHeight="true" outlineLevel="0" collapsed="false">
      <c r="A382" s="161"/>
      <c r="B382" s="162"/>
      <c r="C382" s="10"/>
      <c r="D382" s="10"/>
      <c r="E382" s="10"/>
      <c r="F382" s="10"/>
      <c r="G382" s="10"/>
      <c r="H382" s="10"/>
      <c r="I382" s="10"/>
      <c r="J382" s="10"/>
    </row>
    <row r="383" s="55" customFormat="true" ht="26.1" hidden="false" customHeight="true" outlineLevel="0" collapsed="false">
      <c r="A383" s="161"/>
      <c r="B383" s="162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</row>
    <row r="384" s="10" customFormat="true" ht="26.1" hidden="false" customHeight="true" outlineLevel="0" collapsed="false">
      <c r="A384" s="161"/>
      <c r="B384" s="162"/>
      <c r="Q384" s="55"/>
      <c r="R384" s="55"/>
    </row>
    <row r="385" s="55" customFormat="true" ht="26.1" hidden="false" customHeight="true" outlineLevel="0" collapsed="false">
      <c r="A385" s="161"/>
      <c r="B385" s="162"/>
      <c r="C385" s="10"/>
      <c r="D385" s="10"/>
      <c r="E385" s="10"/>
      <c r="F385" s="10"/>
      <c r="G385" s="10"/>
      <c r="H385" s="10"/>
      <c r="I385" s="10"/>
      <c r="J385" s="10"/>
      <c r="Q385" s="10"/>
      <c r="R385" s="10"/>
    </row>
    <row r="386" s="55" customFormat="true" ht="26.1" hidden="false" customHeight="true" outlineLevel="0" collapsed="false">
      <c r="A386" s="161"/>
      <c r="B386" s="162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</row>
    <row r="387" s="10" customFormat="true" ht="26.1" hidden="false" customHeight="true" outlineLevel="0" collapsed="false">
      <c r="A387" s="161"/>
      <c r="B387" s="161"/>
      <c r="K387" s="55"/>
      <c r="L387" s="55"/>
      <c r="M387" s="55"/>
      <c r="N387" s="55"/>
      <c r="O387" s="55"/>
      <c r="P387" s="55"/>
    </row>
    <row r="388" s="10" customFormat="true" ht="26.1" hidden="false" customHeight="true" outlineLevel="0" collapsed="false">
      <c r="A388" s="161"/>
      <c r="B388" s="161"/>
      <c r="K388" s="8" t="e">
        <f aca="false">#REF!</f>
        <v>#REF!</v>
      </c>
      <c r="Q388" s="55"/>
      <c r="R388" s="55"/>
    </row>
    <row r="389" s="10" customFormat="true" ht="26.1" hidden="false" customHeight="true" outlineLevel="0" collapsed="false">
      <c r="A389" s="161"/>
      <c r="B389" s="162"/>
      <c r="K389" s="55"/>
      <c r="L389" s="55"/>
      <c r="M389" s="55"/>
      <c r="N389" s="55"/>
      <c r="O389" s="55"/>
      <c r="P389" s="55"/>
      <c r="Q389" s="55"/>
      <c r="R389" s="55"/>
    </row>
    <row r="390" s="55" customFormat="true" ht="26.1" hidden="false" customHeight="true" outlineLevel="0" collapsed="false">
      <c r="A390" s="161"/>
      <c r="B390" s="161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</row>
    <row r="391" s="160" customFormat="true" ht="26.1" hidden="false" customHeight="true" outlineLevel="0" collapsed="false">
      <c r="A391" s="161"/>
      <c r="B391" s="162"/>
      <c r="C391" s="10"/>
      <c r="D391" s="10"/>
      <c r="E391" s="10"/>
      <c r="F391" s="10"/>
      <c r="G391" s="10"/>
      <c r="H391" s="10"/>
      <c r="I391" s="10"/>
      <c r="J391" s="10"/>
      <c r="K391" s="55"/>
      <c r="L391" s="55"/>
      <c r="M391" s="55"/>
      <c r="N391" s="55"/>
      <c r="O391" s="55"/>
      <c r="P391" s="55"/>
      <c r="Q391" s="10"/>
      <c r="R391" s="10"/>
    </row>
    <row r="392" s="55" customFormat="true" ht="26.1" hidden="false" customHeight="true" outlineLevel="0" collapsed="false">
      <c r="A392" s="161"/>
      <c r="B392" s="161"/>
      <c r="C392" s="10"/>
      <c r="D392" s="10"/>
      <c r="E392" s="10"/>
      <c r="F392" s="10"/>
      <c r="G392" s="10"/>
      <c r="H392" s="10"/>
      <c r="I392" s="10"/>
      <c r="J392" s="10"/>
    </row>
    <row r="393" s="55" customFormat="true" ht="26.1" hidden="false" customHeight="true" outlineLevel="0" collapsed="false">
      <c r="A393" s="161"/>
      <c r="B393" s="162"/>
      <c r="C393" s="10"/>
      <c r="D393" s="10"/>
      <c r="E393" s="10"/>
      <c r="F393" s="10"/>
      <c r="G393" s="10"/>
      <c r="H393" s="10"/>
      <c r="I393" s="10"/>
      <c r="J393" s="10"/>
    </row>
    <row r="394" s="10" customFormat="true" ht="26.1" hidden="false" customHeight="true" outlineLevel="0" collapsed="false">
      <c r="A394" s="161"/>
      <c r="B394" s="161"/>
    </row>
    <row r="395" s="55" customFormat="true" ht="26.1" hidden="false" customHeight="true" outlineLevel="0" collapsed="false">
      <c r="A395" s="161"/>
      <c r="B395" s="162"/>
      <c r="C395" s="10"/>
      <c r="D395" s="10"/>
      <c r="E395" s="10"/>
      <c r="F395" s="10"/>
      <c r="G395" s="10"/>
      <c r="H395" s="10"/>
      <c r="I395" s="10"/>
      <c r="J395" s="10"/>
    </row>
    <row r="396" s="55" customFormat="true" ht="26.1" hidden="false" customHeight="true" outlineLevel="0" collapsed="false">
      <c r="A396" s="161"/>
      <c r="B396" s="162"/>
      <c r="C396" s="10"/>
      <c r="D396" s="10"/>
      <c r="E396" s="10"/>
      <c r="F396" s="10"/>
      <c r="G396" s="10"/>
      <c r="H396" s="10"/>
      <c r="I396" s="10"/>
      <c r="J396" s="10"/>
    </row>
    <row r="397" s="10" customFormat="true" ht="26.1" hidden="false" customHeight="true" outlineLevel="0" collapsed="false">
      <c r="A397" s="161"/>
      <c r="B397" s="162"/>
    </row>
    <row r="398" s="55" customFormat="true" ht="44.25" hidden="false" customHeight="true" outlineLevel="0" collapsed="false">
      <c r="A398" s="161"/>
      <c r="B398" s="161"/>
      <c r="C398" s="10"/>
      <c r="D398" s="10"/>
      <c r="E398" s="10"/>
      <c r="F398" s="10"/>
      <c r="G398" s="10"/>
      <c r="H398" s="10"/>
      <c r="I398" s="10"/>
      <c r="J398" s="10"/>
      <c r="Q398" s="10"/>
      <c r="R398" s="10"/>
    </row>
    <row r="399" s="10" customFormat="true" ht="44.25" hidden="false" customHeight="true" outlineLevel="0" collapsed="false">
      <c r="A399" s="161"/>
      <c r="B399" s="162"/>
      <c r="K399" s="55"/>
      <c r="L399" s="55"/>
      <c r="M399" s="55"/>
      <c r="N399" s="55"/>
      <c r="O399" s="55"/>
      <c r="P399" s="55"/>
    </row>
    <row r="400" s="10" customFormat="true" ht="26.1" hidden="false" customHeight="true" outlineLevel="0" collapsed="false">
      <c r="A400" s="194"/>
      <c r="B400" s="162"/>
      <c r="Q400" s="55"/>
      <c r="R400" s="55"/>
    </row>
    <row r="401" s="55" customFormat="true" ht="29.25" hidden="false" customHeight="true" outlineLevel="0" collapsed="false">
      <c r="A401" s="161"/>
      <c r="B401" s="161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60"/>
      <c r="R401" s="160"/>
    </row>
    <row r="402" s="55" customFormat="true" ht="26.1" hidden="false" customHeight="true" outlineLevel="0" collapsed="false">
      <c r="A402" s="161"/>
      <c r="B402" s="162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</row>
    <row r="403" s="55" customFormat="true" ht="33.75" hidden="false" customHeight="true" outlineLevel="0" collapsed="false">
      <c r="A403" s="161"/>
      <c r="B403" s="162"/>
      <c r="C403" s="10"/>
      <c r="D403" s="10"/>
      <c r="E403" s="10"/>
      <c r="F403" s="10"/>
      <c r="G403" s="10"/>
      <c r="H403" s="10"/>
      <c r="I403" s="10"/>
      <c r="J403" s="10"/>
    </row>
    <row r="404" s="55" customFormat="true" ht="26.1" hidden="false" customHeight="true" outlineLevel="0" collapsed="false">
      <c r="A404" s="161"/>
      <c r="B404" s="161"/>
      <c r="C404" s="10"/>
      <c r="D404" s="10"/>
      <c r="E404" s="10"/>
      <c r="F404" s="10"/>
      <c r="G404" s="10"/>
      <c r="H404" s="10"/>
      <c r="I404" s="10"/>
      <c r="J404" s="10"/>
      <c r="K404" s="160"/>
      <c r="L404" s="160"/>
      <c r="M404" s="160"/>
      <c r="N404" s="160"/>
      <c r="O404" s="160"/>
      <c r="P404" s="160"/>
      <c r="Q404" s="10"/>
      <c r="R404" s="10"/>
    </row>
    <row r="405" s="10" customFormat="true" ht="26.1" hidden="false" customHeight="true" outlineLevel="0" collapsed="false">
      <c r="A405" s="161"/>
      <c r="B405" s="161"/>
      <c r="K405" s="55"/>
      <c r="L405" s="55"/>
      <c r="M405" s="55"/>
      <c r="N405" s="55"/>
      <c r="O405" s="55"/>
      <c r="P405" s="55"/>
      <c r="Q405" s="55"/>
      <c r="R405" s="55"/>
    </row>
    <row r="406" s="55" customFormat="true" ht="26.1" hidden="false" customHeight="true" outlineLevel="0" collapsed="false">
      <c r="A406" s="161"/>
      <c r="B406" s="161"/>
      <c r="C406" s="10"/>
      <c r="D406" s="10"/>
      <c r="E406" s="10"/>
      <c r="F406" s="10"/>
      <c r="G406" s="10"/>
      <c r="H406" s="10"/>
      <c r="I406" s="10"/>
      <c r="J406" s="10"/>
    </row>
    <row r="407" s="160" customFormat="true" ht="26.1" hidden="false" customHeight="true" outlineLevel="0" collapsed="false">
      <c r="A407" s="161"/>
      <c r="B407" s="162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</row>
    <row r="408" s="55" customFormat="true" ht="41.25" hidden="false" customHeight="true" outlineLevel="0" collapsed="false">
      <c r="A408" s="161"/>
      <c r="B408" s="161"/>
      <c r="C408" s="10"/>
      <c r="D408" s="10"/>
      <c r="E408" s="10"/>
      <c r="F408" s="10"/>
      <c r="G408" s="10"/>
      <c r="H408" s="10"/>
      <c r="I408" s="10"/>
      <c r="J408" s="10"/>
    </row>
    <row r="409" s="10" customFormat="true" ht="36.75" hidden="false" customHeight="true" outlineLevel="0" collapsed="false">
      <c r="A409" s="161"/>
      <c r="B409" s="162"/>
      <c r="K409" s="55"/>
      <c r="L409" s="55"/>
      <c r="M409" s="55"/>
      <c r="N409" s="55"/>
      <c r="O409" s="55"/>
      <c r="P409" s="55"/>
    </row>
    <row r="410" s="55" customFormat="true" ht="44.25" hidden="false" customHeight="true" outlineLevel="0" collapsed="false">
      <c r="A410" s="161"/>
      <c r="B410" s="162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</row>
    <row r="411" s="10" customFormat="true" ht="26.1" hidden="false" customHeight="true" outlineLevel="0" collapsed="false">
      <c r="A411" s="161"/>
      <c r="B411" s="161"/>
      <c r="K411" s="55"/>
      <c r="L411" s="55"/>
      <c r="M411" s="55"/>
      <c r="N411" s="55"/>
      <c r="O411" s="55"/>
      <c r="P411" s="55"/>
      <c r="Q411" s="55"/>
      <c r="R411" s="55"/>
    </row>
    <row r="412" s="10" customFormat="true" ht="26.1" hidden="false" customHeight="true" outlineLevel="0" collapsed="false">
      <c r="A412" s="161"/>
      <c r="B412" s="162"/>
      <c r="Q412" s="55"/>
      <c r="R412" s="55"/>
    </row>
    <row r="413" s="10" customFormat="true" ht="26.1" hidden="false" customHeight="true" outlineLevel="0" collapsed="false">
      <c r="A413" s="161"/>
      <c r="B413" s="162"/>
      <c r="Q413" s="55"/>
      <c r="R413" s="55"/>
    </row>
    <row r="414" s="10" customFormat="true" ht="26.1" hidden="false" customHeight="true" outlineLevel="0" collapsed="false">
      <c r="A414" s="161"/>
      <c r="B414" s="161"/>
      <c r="K414" s="55"/>
      <c r="L414" s="55"/>
      <c r="M414" s="55"/>
      <c r="N414" s="55"/>
      <c r="O414" s="55"/>
      <c r="P414" s="55"/>
      <c r="Q414" s="55"/>
      <c r="R414" s="55"/>
    </row>
    <row r="415" s="10" customFormat="true" ht="26.1" hidden="false" customHeight="true" outlineLevel="0" collapsed="false">
      <c r="A415" s="161"/>
      <c r="B415" s="162"/>
      <c r="K415" s="55"/>
      <c r="L415" s="55"/>
      <c r="M415" s="55"/>
      <c r="N415" s="55"/>
      <c r="O415" s="55"/>
      <c r="P415" s="55"/>
    </row>
    <row r="416" s="10" customFormat="true" ht="26.1" hidden="false" customHeight="true" outlineLevel="0" collapsed="false">
      <c r="A416" s="161"/>
      <c r="B416" s="161"/>
      <c r="K416" s="55"/>
      <c r="L416" s="55"/>
      <c r="M416" s="55"/>
      <c r="N416" s="55"/>
      <c r="O416" s="55"/>
      <c r="P416" s="55"/>
      <c r="Q416" s="55"/>
      <c r="R416" s="55"/>
    </row>
    <row r="417" s="55" customFormat="true" ht="26.1" hidden="false" customHeight="true" outlineLevel="0" collapsed="false">
      <c r="A417" s="161"/>
      <c r="B417" s="161"/>
      <c r="C417" s="10"/>
      <c r="D417" s="10"/>
      <c r="E417" s="10"/>
      <c r="F417" s="10"/>
      <c r="G417" s="10"/>
      <c r="H417" s="10"/>
      <c r="I417" s="10"/>
      <c r="J417" s="10"/>
      <c r="Q417" s="160"/>
      <c r="R417" s="160"/>
    </row>
    <row r="418" s="55" customFormat="true" ht="26.1" hidden="false" customHeight="true" outlineLevel="0" collapsed="false">
      <c r="A418" s="161"/>
      <c r="B418" s="162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</row>
    <row r="419" s="10" customFormat="true" ht="26.1" hidden="false" customHeight="true" outlineLevel="0" collapsed="false">
      <c r="A419" s="161"/>
      <c r="B419" s="162"/>
      <c r="K419" s="55"/>
      <c r="L419" s="55"/>
      <c r="M419" s="55"/>
      <c r="N419" s="55"/>
      <c r="O419" s="55"/>
      <c r="P419" s="55"/>
    </row>
    <row r="420" s="10" customFormat="true" ht="26.1" hidden="false" customHeight="true" outlineLevel="0" collapsed="false">
      <c r="A420" s="161"/>
      <c r="B420" s="162"/>
      <c r="K420" s="160"/>
      <c r="L420" s="160"/>
      <c r="M420" s="160"/>
      <c r="N420" s="160"/>
      <c r="O420" s="160"/>
      <c r="P420" s="160"/>
      <c r="Q420" s="55"/>
      <c r="R420" s="55"/>
    </row>
    <row r="421" s="10" customFormat="true" ht="26.1" hidden="false" customHeight="true" outlineLevel="0" collapsed="false">
      <c r="A421" s="166"/>
      <c r="B421" s="167"/>
      <c r="K421" s="55"/>
      <c r="L421" s="55"/>
      <c r="M421" s="55"/>
      <c r="N421" s="55"/>
      <c r="O421" s="55"/>
      <c r="P421" s="55"/>
    </row>
    <row r="422" s="10" customFormat="true" ht="26.1" hidden="false" customHeight="true" outlineLevel="0" collapsed="false">
      <c r="A422" s="170"/>
      <c r="B422" s="170"/>
    </row>
    <row r="423" s="55" customFormat="true" ht="26.1" hidden="false" customHeight="true" outlineLevel="0" collapsed="false">
      <c r="A423" s="195"/>
      <c r="B423" s="196"/>
      <c r="C423" s="10"/>
      <c r="D423" s="10"/>
      <c r="E423" s="10"/>
      <c r="F423" s="10"/>
      <c r="G423" s="10"/>
      <c r="H423" s="10"/>
      <c r="I423" s="10"/>
      <c r="J423" s="10"/>
      <c r="Q423" s="10"/>
      <c r="R423" s="10"/>
    </row>
    <row r="424" s="55" customFormat="true" ht="26.1" hidden="false" customHeight="true" outlineLevel="0" collapsed="false">
      <c r="A424" s="172"/>
      <c r="B424" s="172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</row>
    <row r="425" s="10" customFormat="true" ht="26.1" hidden="false" customHeight="true" outlineLevel="0" collapsed="false">
      <c r="A425" s="170"/>
      <c r="B425" s="171"/>
    </row>
    <row r="426" s="10" customFormat="true" ht="26.1" hidden="false" customHeight="true" outlineLevel="0" collapsed="false">
      <c r="A426" s="170"/>
      <c r="B426" s="170"/>
    </row>
    <row r="427" s="10" customFormat="true" ht="26.1" hidden="false" customHeight="true" outlineLevel="0" collapsed="false">
      <c r="A427" s="170"/>
      <c r="B427" s="171"/>
      <c r="Q427" s="55"/>
      <c r="R427" s="55"/>
    </row>
    <row r="428" s="55" customFormat="true" ht="26.1" hidden="false" customHeight="true" outlineLevel="0" collapsed="false">
      <c r="A428" s="170"/>
      <c r="B428" s="17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</row>
    <row r="429" s="10" customFormat="true" ht="26.1" hidden="false" customHeight="true" outlineLevel="0" collapsed="false">
      <c r="A429" s="170"/>
      <c r="B429" s="170"/>
    </row>
    <row r="430" s="10" customFormat="true" ht="26.1" hidden="false" customHeight="true" outlineLevel="0" collapsed="false">
      <c r="A430" s="170"/>
      <c r="B430" s="170"/>
      <c r="K430" s="55"/>
      <c r="L430" s="55"/>
      <c r="M430" s="55"/>
      <c r="N430" s="55"/>
      <c r="O430" s="55"/>
      <c r="P430" s="55"/>
    </row>
    <row r="431" s="55" customFormat="true" ht="26.1" hidden="false" customHeight="true" outlineLevel="0" collapsed="false">
      <c r="A431" s="170"/>
      <c r="B431" s="170"/>
      <c r="C431" s="10"/>
      <c r="D431" s="10"/>
      <c r="E431" s="10"/>
      <c r="F431" s="10"/>
      <c r="G431" s="10"/>
      <c r="H431" s="10"/>
      <c r="I431" s="10"/>
      <c r="J431" s="10"/>
      <c r="Q431" s="10"/>
      <c r="R431" s="10"/>
    </row>
    <row r="432" s="55" customFormat="true" ht="26.1" hidden="false" customHeight="true" outlineLevel="0" collapsed="false">
      <c r="A432" s="170"/>
      <c r="B432" s="17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</row>
    <row r="433" s="10" customFormat="true" ht="26.1" hidden="false" customHeight="true" outlineLevel="0" collapsed="false">
      <c r="A433" s="170"/>
      <c r="B433" s="170"/>
      <c r="Q433" s="55"/>
      <c r="R433" s="55"/>
    </row>
    <row r="434" s="55" customFormat="true" ht="26.1" hidden="false" customHeight="true" outlineLevel="0" collapsed="false">
      <c r="A434" s="170"/>
      <c r="B434" s="171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</row>
    <row r="435" s="55" customFormat="true" ht="26.1" hidden="false" customHeight="true" outlineLevel="0" collapsed="false">
      <c r="A435" s="170"/>
      <c r="B435" s="171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</row>
    <row r="436" s="10" customFormat="true" ht="26.1" hidden="false" customHeight="true" outlineLevel="0" collapsed="false">
      <c r="A436" s="170"/>
      <c r="B436" s="170"/>
      <c r="K436" s="55"/>
      <c r="L436" s="55"/>
      <c r="M436" s="55"/>
      <c r="N436" s="55"/>
      <c r="O436" s="55"/>
      <c r="P436" s="55"/>
    </row>
    <row r="437" s="55" customFormat="true" ht="26.1" hidden="false" customHeight="true" outlineLevel="0" collapsed="false">
      <c r="A437" s="170"/>
      <c r="B437" s="170"/>
      <c r="C437" s="10"/>
      <c r="D437" s="10"/>
      <c r="E437" s="10"/>
      <c r="F437" s="10"/>
      <c r="G437" s="10"/>
      <c r="H437" s="10"/>
      <c r="I437" s="10"/>
      <c r="J437" s="10"/>
      <c r="Q437" s="10"/>
      <c r="R437" s="10"/>
    </row>
    <row r="438" s="55" customFormat="true" ht="26.1" hidden="false" customHeight="true" outlineLevel="0" collapsed="false">
      <c r="A438" s="170"/>
      <c r="B438" s="17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</row>
    <row r="439" s="10" customFormat="true" ht="26.1" hidden="false" customHeight="true" outlineLevel="0" collapsed="false">
      <c r="A439" s="170"/>
      <c r="B439" s="170"/>
    </row>
    <row r="440" s="10" customFormat="true" ht="30.75" hidden="false" customHeight="true" outlineLevel="0" collapsed="false">
      <c r="A440" s="170"/>
      <c r="B440" s="171"/>
    </row>
    <row r="441" s="10" customFormat="true" ht="26.1" hidden="false" customHeight="true" outlineLevel="0" collapsed="false">
      <c r="A441" s="170"/>
      <c r="B441" s="171"/>
      <c r="K441" s="55"/>
      <c r="L441" s="55"/>
      <c r="M441" s="55"/>
      <c r="N441" s="55"/>
      <c r="O441" s="55"/>
      <c r="P441" s="55"/>
      <c r="Q441" s="55"/>
      <c r="R441" s="55"/>
    </row>
    <row r="442" s="55" customFormat="true" ht="26.1" hidden="false" customHeight="true" outlineLevel="0" collapsed="false">
      <c r="A442" s="170"/>
      <c r="B442" s="17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</row>
    <row r="443" s="10" customFormat="true" ht="26.1" hidden="false" customHeight="true" outlineLevel="0" collapsed="false">
      <c r="A443" s="170"/>
      <c r="B443" s="170"/>
    </row>
    <row r="444" s="55" customFormat="true" ht="26.1" hidden="false" customHeight="true" outlineLevel="0" collapsed="false">
      <c r="A444" s="170"/>
      <c r="B444" s="170"/>
      <c r="C444" s="10"/>
      <c r="D444" s="10"/>
      <c r="E444" s="10"/>
      <c r="F444" s="10"/>
      <c r="G444" s="10"/>
      <c r="H444" s="10"/>
      <c r="I444" s="10"/>
      <c r="J444" s="10"/>
    </row>
    <row r="445" s="55" customFormat="true" ht="26.1" hidden="false" customHeight="true" outlineLevel="0" collapsed="false">
      <c r="A445" s="170"/>
      <c r="B445" s="171"/>
      <c r="C445" s="10"/>
      <c r="D445" s="10"/>
      <c r="E445" s="10"/>
      <c r="F445" s="10"/>
      <c r="G445" s="10"/>
      <c r="H445" s="10"/>
      <c r="I445" s="10"/>
      <c r="J445" s="10"/>
    </row>
    <row r="446" s="55" customFormat="true" ht="26.1" hidden="false" customHeight="true" outlineLevel="0" collapsed="false">
      <c r="A446" s="170"/>
      <c r="B446" s="17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</row>
    <row r="447" s="10" customFormat="true" ht="26.1" hidden="false" customHeight="true" outlineLevel="0" collapsed="false">
      <c r="A447" s="170"/>
      <c r="B447" s="170"/>
      <c r="K447" s="55"/>
      <c r="L447" s="55"/>
      <c r="M447" s="55"/>
      <c r="N447" s="55"/>
      <c r="O447" s="55"/>
      <c r="P447" s="55"/>
      <c r="Q447" s="55"/>
      <c r="R447" s="55"/>
    </row>
    <row r="448" s="55" customFormat="true" ht="26.1" hidden="false" customHeight="true" outlineLevel="0" collapsed="false">
      <c r="A448" s="170"/>
      <c r="B448" s="171"/>
      <c r="C448" s="10"/>
      <c r="D448" s="10"/>
      <c r="E448" s="10"/>
      <c r="F448" s="10"/>
      <c r="G448" s="10"/>
      <c r="H448" s="10"/>
      <c r="I448" s="10"/>
      <c r="J448" s="10"/>
    </row>
    <row r="449" s="10" customFormat="true" ht="26.1" hidden="false" customHeight="true" outlineLevel="0" collapsed="false">
      <c r="A449" s="170"/>
      <c r="B449" s="171"/>
    </row>
    <row r="450" s="55" customFormat="true" ht="33.75" hidden="false" customHeight="true" outlineLevel="0" collapsed="false">
      <c r="A450" s="173"/>
      <c r="B450" s="173"/>
      <c r="C450" s="10"/>
      <c r="D450" s="10"/>
      <c r="E450" s="10"/>
      <c r="F450" s="10"/>
      <c r="G450" s="10"/>
      <c r="H450" s="10"/>
      <c r="I450" s="10"/>
      <c r="J450" s="10"/>
      <c r="Q450" s="10"/>
      <c r="R450" s="10"/>
    </row>
    <row r="451" s="55" customFormat="true" ht="26.1" hidden="false" customHeight="true" outlineLevel="0" collapsed="false">
      <c r="A451" s="173"/>
      <c r="B451" s="174"/>
      <c r="C451" s="10"/>
      <c r="D451" s="10"/>
      <c r="E451" s="10"/>
      <c r="F451" s="10"/>
      <c r="G451" s="10"/>
      <c r="H451" s="10"/>
      <c r="I451" s="10"/>
      <c r="J451" s="10"/>
      <c r="Q451" s="10"/>
      <c r="R451" s="10"/>
    </row>
    <row r="452" s="10" customFormat="true" ht="26.1" hidden="false" customHeight="true" outlineLevel="0" collapsed="false">
      <c r="A452" s="161"/>
      <c r="B452" s="162"/>
      <c r="Q452" s="55"/>
      <c r="R452" s="55"/>
    </row>
    <row r="453" s="10" customFormat="true" ht="26.1" hidden="false" customHeight="true" outlineLevel="0" collapsed="false">
      <c r="A453" s="161"/>
      <c r="B453" s="161"/>
    </row>
    <row r="454" s="10" customFormat="true" ht="26.1" hidden="false" customHeight="true" outlineLevel="0" collapsed="false">
      <c r="A454" s="161"/>
      <c r="B454" s="162"/>
      <c r="Q454" s="55"/>
      <c r="R454" s="55"/>
    </row>
    <row r="455" s="55" customFormat="true" ht="26.1" hidden="false" customHeight="true" outlineLevel="0" collapsed="false">
      <c r="A455" s="161"/>
      <c r="B455" s="162"/>
      <c r="C455" s="10"/>
      <c r="D455" s="10"/>
      <c r="E455" s="10"/>
      <c r="F455" s="10"/>
      <c r="G455" s="10"/>
      <c r="H455" s="10"/>
      <c r="I455" s="10"/>
      <c r="J455" s="10"/>
    </row>
    <row r="456" s="10" customFormat="true" ht="26.1" hidden="false" customHeight="true" outlineLevel="0" collapsed="false">
      <c r="A456" s="161"/>
      <c r="B456" s="161"/>
      <c r="Q456" s="55"/>
      <c r="R456" s="55"/>
    </row>
    <row r="457" s="55" customFormat="true" ht="26.1" hidden="false" customHeight="true" outlineLevel="0" collapsed="false">
      <c r="A457" s="161"/>
      <c r="B457" s="161"/>
      <c r="C457" s="10"/>
      <c r="D457" s="10"/>
      <c r="E457" s="10"/>
      <c r="F457" s="10"/>
      <c r="G457" s="10"/>
      <c r="H457" s="10"/>
      <c r="I457" s="10"/>
      <c r="J457" s="10"/>
      <c r="Q457" s="10"/>
      <c r="R457" s="10"/>
    </row>
    <row r="458" s="55" customFormat="true" ht="26.1" hidden="false" customHeight="true" outlineLevel="0" collapsed="false">
      <c r="A458" s="161"/>
      <c r="B458" s="161"/>
      <c r="C458" s="10"/>
      <c r="D458" s="10"/>
      <c r="E458" s="10"/>
      <c r="F458" s="10"/>
      <c r="G458" s="10"/>
      <c r="H458" s="10"/>
      <c r="I458" s="10"/>
      <c r="J458" s="10"/>
      <c r="K458" s="165" t="e">
        <f aca="false">#REF!</f>
        <v>#REF!</v>
      </c>
    </row>
    <row r="459" s="55" customFormat="true" ht="26.1" hidden="false" customHeight="true" outlineLevel="0" collapsed="false">
      <c r="A459" s="161"/>
      <c r="B459" s="162"/>
      <c r="C459" s="10"/>
      <c r="D459" s="10"/>
      <c r="E459" s="10"/>
      <c r="F459" s="10"/>
      <c r="G459" s="10"/>
      <c r="H459" s="10"/>
      <c r="I459" s="10"/>
      <c r="J459" s="10"/>
      <c r="Q459" s="10"/>
      <c r="R459" s="10"/>
    </row>
    <row r="460" s="55" customFormat="true" ht="26.1" hidden="false" customHeight="true" outlineLevel="0" collapsed="false">
      <c r="A460" s="161"/>
      <c r="B460" s="161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</row>
    <row r="461" s="10" customFormat="true" ht="26.1" hidden="false" customHeight="true" outlineLevel="0" collapsed="false">
      <c r="A461" s="161"/>
      <c r="B461" s="162"/>
      <c r="K461" s="55"/>
      <c r="L461" s="55"/>
      <c r="M461" s="55"/>
      <c r="N461" s="55"/>
      <c r="O461" s="55"/>
      <c r="P461" s="55"/>
      <c r="Q461" s="55"/>
      <c r="R461" s="55"/>
    </row>
    <row r="462" s="55" customFormat="true" ht="26.1" hidden="false" customHeight="true" outlineLevel="0" collapsed="false">
      <c r="A462" s="161"/>
      <c r="B462" s="162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</row>
    <row r="463" s="10" customFormat="true" ht="26.1" hidden="false" customHeight="true" outlineLevel="0" collapsed="false">
      <c r="A463" s="161"/>
      <c r="B463" s="162"/>
      <c r="K463" s="55"/>
      <c r="L463" s="55"/>
      <c r="M463" s="55"/>
      <c r="N463" s="55"/>
      <c r="O463" s="55"/>
      <c r="P463" s="55"/>
    </row>
    <row r="464" s="10" customFormat="true" ht="26.1" hidden="false" customHeight="true" outlineLevel="0" collapsed="false">
      <c r="A464" s="161"/>
      <c r="B464" s="161"/>
      <c r="K464" s="55"/>
      <c r="L464" s="55"/>
      <c r="M464" s="55"/>
      <c r="N464" s="55"/>
      <c r="O464" s="55"/>
      <c r="P464" s="55"/>
    </row>
    <row r="465" s="55" customFormat="true" ht="26.1" hidden="false" customHeight="true" outlineLevel="0" collapsed="false">
      <c r="A465" s="161"/>
      <c r="B465" s="162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</row>
    <row r="466" s="55" customFormat="true" ht="26.1" hidden="false" customHeight="true" outlineLevel="0" collapsed="false">
      <c r="A466" s="161"/>
      <c r="B466" s="161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</row>
    <row r="467" s="55" customFormat="true" ht="26.1" hidden="false" customHeight="true" outlineLevel="0" collapsed="false">
      <c r="A467" s="161"/>
      <c r="B467" s="162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</row>
    <row r="468" s="55" customFormat="true" ht="26.1" hidden="false" customHeight="true" outlineLevel="0" collapsed="false">
      <c r="A468" s="161"/>
      <c r="B468" s="162"/>
      <c r="C468" s="10"/>
      <c r="D468" s="10"/>
      <c r="E468" s="10"/>
      <c r="F468" s="10"/>
      <c r="G468" s="10"/>
      <c r="H468" s="10"/>
      <c r="I468" s="10"/>
      <c r="J468" s="10"/>
    </row>
    <row r="469" s="55" customFormat="true" ht="26.1" hidden="false" customHeight="true" outlineLevel="0" collapsed="false">
      <c r="A469" s="161"/>
      <c r="B469" s="161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</row>
    <row r="470" s="10" customFormat="true" ht="26.1" hidden="false" customHeight="true" outlineLevel="0" collapsed="false">
      <c r="A470" s="161"/>
      <c r="B470" s="161"/>
      <c r="K470" s="55"/>
      <c r="L470" s="55"/>
      <c r="M470" s="55"/>
      <c r="N470" s="55"/>
      <c r="O470" s="55"/>
      <c r="P470" s="55"/>
      <c r="Q470" s="55"/>
      <c r="R470" s="55"/>
    </row>
    <row r="471" s="55" customFormat="true" ht="26.1" hidden="false" customHeight="true" outlineLevel="0" collapsed="false">
      <c r="A471" s="161"/>
      <c r="B471" s="161"/>
      <c r="C471" s="10"/>
      <c r="D471" s="10"/>
      <c r="E471" s="10"/>
      <c r="F471" s="10"/>
      <c r="G471" s="10"/>
      <c r="H471" s="10"/>
      <c r="I471" s="10"/>
      <c r="J471" s="10"/>
      <c r="Q471" s="10"/>
      <c r="R471" s="10"/>
    </row>
    <row r="472" s="55" customFormat="true" ht="26.1" hidden="false" customHeight="true" outlineLevel="0" collapsed="false">
      <c r="A472" s="161"/>
      <c r="B472" s="162"/>
      <c r="C472" s="10"/>
      <c r="D472" s="10"/>
      <c r="E472" s="10"/>
      <c r="F472" s="10"/>
      <c r="G472" s="10"/>
      <c r="H472" s="10"/>
      <c r="I472" s="10"/>
      <c r="J472" s="10"/>
    </row>
    <row r="473" s="10" customFormat="true" ht="26.1" hidden="false" customHeight="true" outlineLevel="0" collapsed="false">
      <c r="A473" s="161"/>
      <c r="B473" s="161"/>
      <c r="K473" s="55"/>
      <c r="L473" s="55"/>
      <c r="M473" s="55"/>
      <c r="N473" s="55"/>
      <c r="O473" s="55"/>
      <c r="P473" s="55"/>
    </row>
    <row r="474" s="55" customFormat="true" ht="39.75" hidden="false" customHeight="true" outlineLevel="0" collapsed="false">
      <c r="A474" s="161"/>
      <c r="B474" s="162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</row>
    <row r="475" s="10" customFormat="true" ht="39.75" hidden="false" customHeight="true" outlineLevel="0" collapsed="false">
      <c r="A475" s="161"/>
      <c r="B475" s="162"/>
      <c r="K475" s="55"/>
      <c r="L475" s="55"/>
      <c r="M475" s="55"/>
      <c r="N475" s="55"/>
      <c r="O475" s="55"/>
      <c r="P475" s="55"/>
      <c r="Q475" s="55"/>
      <c r="R475" s="55"/>
    </row>
    <row r="476" s="55" customFormat="true" ht="26.1" hidden="false" customHeight="true" outlineLevel="0" collapsed="false">
      <c r="A476" s="161"/>
      <c r="B476" s="162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</row>
    <row r="477" s="55" customFormat="true" ht="26.1" hidden="false" customHeight="true" outlineLevel="0" collapsed="false">
      <c r="A477" s="161"/>
      <c r="B477" s="162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</row>
    <row r="478" s="55" customFormat="true" ht="26.1" hidden="false" customHeight="true" outlineLevel="0" collapsed="false">
      <c r="A478" s="161"/>
      <c r="B478" s="161"/>
      <c r="C478" s="10"/>
      <c r="D478" s="10"/>
      <c r="E478" s="10"/>
      <c r="F478" s="10"/>
      <c r="G478" s="10"/>
      <c r="H478" s="10"/>
      <c r="I478" s="10"/>
      <c r="J478" s="10"/>
    </row>
    <row r="479" s="10" customFormat="true" ht="26.1" hidden="false" customHeight="true" outlineLevel="0" collapsed="false">
      <c r="A479" s="161"/>
      <c r="B479" s="162"/>
      <c r="K479" s="55"/>
      <c r="L479" s="55"/>
      <c r="M479" s="55"/>
      <c r="N479" s="55"/>
      <c r="O479" s="55"/>
      <c r="P479" s="55"/>
      <c r="Q479" s="55"/>
      <c r="R479" s="55"/>
    </row>
    <row r="480" s="55" customFormat="true" ht="26.1" hidden="false" customHeight="true" outlineLevel="0" collapsed="false">
      <c r="A480" s="161"/>
      <c r="B480" s="161"/>
      <c r="C480" s="10"/>
      <c r="D480" s="10"/>
      <c r="E480" s="10"/>
      <c r="F480" s="10"/>
      <c r="G480" s="10"/>
      <c r="H480" s="10"/>
      <c r="I480" s="10"/>
      <c r="J480" s="10"/>
      <c r="Q480" s="10"/>
      <c r="R480" s="10"/>
    </row>
    <row r="481" s="55" customFormat="true" ht="26.1" hidden="false" customHeight="true" outlineLevel="0" collapsed="false">
      <c r="A481" s="161"/>
      <c r="B481" s="161"/>
      <c r="C481" s="10"/>
      <c r="D481" s="10"/>
      <c r="E481" s="10"/>
      <c r="F481" s="10"/>
      <c r="G481" s="10"/>
      <c r="H481" s="10"/>
      <c r="I481" s="10"/>
      <c r="J481" s="10"/>
    </row>
    <row r="482" s="55" customFormat="true" ht="26.1" hidden="false" customHeight="true" outlineLevel="0" collapsed="false">
      <c r="A482" s="161"/>
      <c r="B482" s="162"/>
      <c r="C482" s="10"/>
      <c r="D482" s="10"/>
      <c r="E482" s="10"/>
      <c r="F482" s="10"/>
      <c r="G482" s="10"/>
      <c r="H482" s="10"/>
      <c r="I482" s="10"/>
      <c r="J482" s="10"/>
    </row>
    <row r="483" s="10" customFormat="true" ht="26.1" hidden="false" customHeight="true" outlineLevel="0" collapsed="false">
      <c r="A483" s="161"/>
      <c r="B483" s="162"/>
    </row>
    <row r="484" s="55" customFormat="true" ht="26.1" hidden="false" customHeight="true" outlineLevel="0" collapsed="false">
      <c r="A484" s="161"/>
      <c r="B484" s="162"/>
      <c r="C484" s="10"/>
      <c r="D484" s="10"/>
      <c r="E484" s="10"/>
      <c r="F484" s="10"/>
      <c r="G484" s="10"/>
      <c r="H484" s="10"/>
      <c r="I484" s="10"/>
      <c r="J484" s="10"/>
    </row>
    <row r="485" s="10" customFormat="true" ht="26.1" hidden="false" customHeight="true" outlineLevel="0" collapsed="false">
      <c r="A485" s="161"/>
      <c r="B485" s="162"/>
      <c r="K485" s="55"/>
      <c r="L485" s="55"/>
      <c r="M485" s="55"/>
      <c r="N485" s="55"/>
      <c r="O485" s="55"/>
      <c r="P485" s="55"/>
    </row>
    <row r="486" s="10" customFormat="true" ht="26.1" hidden="false" customHeight="true" outlineLevel="0" collapsed="false">
      <c r="A486" s="161"/>
      <c r="B486" s="162"/>
      <c r="Q486" s="55"/>
      <c r="R486" s="55"/>
    </row>
    <row r="487" s="55" customFormat="true" ht="26.1" hidden="false" customHeight="true" outlineLevel="0" collapsed="false">
      <c r="A487" s="161"/>
      <c r="B487" s="161"/>
      <c r="C487" s="10"/>
      <c r="D487" s="10"/>
      <c r="E487" s="10"/>
      <c r="F487" s="10"/>
      <c r="G487" s="10"/>
      <c r="H487" s="10"/>
      <c r="I487" s="10"/>
      <c r="J487" s="10"/>
    </row>
    <row r="488" s="55" customFormat="true" ht="26.1" hidden="false" customHeight="true" outlineLevel="0" collapsed="false">
      <c r="A488" s="161"/>
      <c r="B488" s="162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</row>
    <row r="489" s="73" customFormat="true" ht="26.1" hidden="false" customHeight="true" outlineLevel="0" collapsed="false">
      <c r="A489" s="161"/>
      <c r="B489" s="162"/>
      <c r="C489" s="10"/>
      <c r="D489" s="10"/>
      <c r="E489" s="10"/>
      <c r="F489" s="10"/>
      <c r="G489" s="10"/>
      <c r="H489" s="10"/>
      <c r="I489" s="10"/>
      <c r="J489" s="10"/>
      <c r="K489" s="55"/>
      <c r="L489" s="55"/>
      <c r="M489" s="55"/>
      <c r="N489" s="55"/>
      <c r="O489" s="55"/>
      <c r="P489" s="55"/>
      <c r="Q489" s="10"/>
      <c r="R489" s="10"/>
    </row>
    <row r="490" s="55" customFormat="true" ht="26.1" hidden="false" customHeight="true" outlineLevel="0" collapsed="false">
      <c r="A490" s="161"/>
      <c r="B490" s="161"/>
      <c r="C490" s="10"/>
      <c r="D490" s="10"/>
      <c r="E490" s="10"/>
      <c r="F490" s="10"/>
      <c r="G490" s="10"/>
      <c r="H490" s="10"/>
      <c r="I490" s="10"/>
      <c r="J490" s="10"/>
    </row>
    <row r="491" s="73" customFormat="true" ht="26.1" hidden="false" customHeight="true" outlineLevel="0" collapsed="false">
      <c r="A491" s="161"/>
      <c r="B491" s="162"/>
      <c r="C491" s="10"/>
      <c r="D491" s="10"/>
      <c r="E491" s="10"/>
      <c r="F491" s="10"/>
      <c r="G491" s="10"/>
      <c r="H491" s="10"/>
      <c r="I491" s="10"/>
      <c r="J491" s="10"/>
      <c r="K491" s="55"/>
      <c r="L491" s="55"/>
      <c r="M491" s="55"/>
      <c r="N491" s="55"/>
      <c r="O491" s="55"/>
      <c r="P491" s="55"/>
      <c r="Q491" s="55"/>
      <c r="R491" s="55"/>
    </row>
    <row r="492" s="55" customFormat="true" ht="26.1" hidden="false" customHeight="true" outlineLevel="0" collapsed="false">
      <c r="A492" s="161"/>
      <c r="B492" s="161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</row>
    <row r="493" s="55" customFormat="true" ht="26.1" hidden="false" customHeight="true" outlineLevel="0" collapsed="false">
      <c r="A493" s="161"/>
      <c r="B493" s="162"/>
      <c r="C493" s="10"/>
      <c r="D493" s="10"/>
      <c r="E493" s="10"/>
      <c r="F493" s="10"/>
      <c r="G493" s="10"/>
      <c r="H493" s="10"/>
      <c r="I493" s="10"/>
      <c r="J493" s="10"/>
      <c r="Q493" s="10"/>
      <c r="R493" s="10"/>
    </row>
    <row r="494" s="10" customFormat="true" ht="26.1" hidden="false" customHeight="true" outlineLevel="0" collapsed="false">
      <c r="A494" s="161"/>
      <c r="B494" s="162"/>
      <c r="K494" s="55"/>
      <c r="L494" s="55"/>
      <c r="M494" s="55"/>
      <c r="N494" s="55"/>
      <c r="O494" s="55"/>
      <c r="P494" s="55"/>
      <c r="Q494" s="55"/>
      <c r="R494" s="55"/>
    </row>
    <row r="495" s="55" customFormat="true" ht="26.1" hidden="false" customHeight="true" outlineLevel="0" collapsed="false">
      <c r="A495" s="161"/>
      <c r="B495" s="162"/>
      <c r="C495" s="10"/>
      <c r="D495" s="10"/>
      <c r="E495" s="10"/>
      <c r="F495" s="10"/>
      <c r="G495" s="10"/>
      <c r="H495" s="10"/>
      <c r="I495" s="10"/>
      <c r="J495" s="10"/>
      <c r="Q495" s="10"/>
      <c r="R495" s="10"/>
    </row>
    <row r="496" s="55" customFormat="true" ht="26.1" hidden="false" customHeight="true" outlineLevel="0" collapsed="false">
      <c r="A496" s="161"/>
      <c r="B496" s="161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</row>
    <row r="497" s="55" customFormat="true" ht="26.1" hidden="false" customHeight="true" outlineLevel="0" collapsed="false">
      <c r="A497" s="161"/>
      <c r="B497" s="162"/>
      <c r="C497" s="10"/>
      <c r="D497" s="10"/>
      <c r="E497" s="10"/>
      <c r="F497" s="10"/>
      <c r="G497" s="10"/>
      <c r="H497" s="10"/>
      <c r="I497" s="10"/>
      <c r="J497" s="10"/>
    </row>
    <row r="498" s="10" customFormat="true" ht="26.1" hidden="false" customHeight="true" outlineLevel="0" collapsed="false">
      <c r="A498" s="161"/>
      <c r="B498" s="162"/>
      <c r="Q498" s="55"/>
      <c r="R498" s="55"/>
    </row>
    <row r="499" s="55" customFormat="true" ht="26.1" hidden="false" customHeight="true" outlineLevel="0" collapsed="false">
      <c r="A499" s="161"/>
      <c r="B499" s="162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73"/>
      <c r="R499" s="73"/>
    </row>
    <row r="500" s="55" customFormat="true" ht="49.5" hidden="false" customHeight="true" outlineLevel="0" collapsed="false">
      <c r="A500" s="161"/>
      <c r="B500" s="161"/>
      <c r="C500" s="10"/>
      <c r="D500" s="10"/>
      <c r="E500" s="10"/>
      <c r="F500" s="10"/>
      <c r="G500" s="10"/>
      <c r="H500" s="10"/>
      <c r="I500" s="10"/>
      <c r="J500" s="10"/>
    </row>
    <row r="501" s="55" customFormat="true" ht="29.25" hidden="false" customHeight="true" outlineLevel="0" collapsed="false">
      <c r="A501" s="161"/>
      <c r="B501" s="162"/>
      <c r="C501" s="10"/>
      <c r="D501" s="10"/>
      <c r="E501" s="10"/>
      <c r="F501" s="10"/>
      <c r="G501" s="10"/>
      <c r="H501" s="10"/>
      <c r="I501" s="10"/>
      <c r="J501" s="10"/>
      <c r="Q501" s="73"/>
      <c r="R501" s="73"/>
    </row>
    <row r="502" s="10" customFormat="true" ht="26.1" hidden="false" customHeight="true" outlineLevel="0" collapsed="false">
      <c r="A502" s="161"/>
      <c r="B502" s="161"/>
      <c r="I502" s="202"/>
      <c r="J502" s="202"/>
      <c r="K502" s="73"/>
      <c r="L502" s="73"/>
      <c r="M502" s="73"/>
      <c r="N502" s="73"/>
      <c r="O502" s="73"/>
      <c r="P502" s="73"/>
      <c r="Q502" s="55"/>
      <c r="R502" s="55"/>
    </row>
    <row r="503" s="10" customFormat="true" ht="26.1" hidden="false" customHeight="true" outlineLevel="0" collapsed="false">
      <c r="A503" s="161"/>
      <c r="B503" s="161"/>
      <c r="K503" s="55"/>
      <c r="L503" s="55"/>
      <c r="M503" s="55"/>
      <c r="N503" s="55"/>
      <c r="O503" s="55"/>
      <c r="P503" s="55"/>
      <c r="Q503" s="55"/>
      <c r="R503" s="55"/>
    </row>
    <row r="504" s="10" customFormat="true" ht="26.1" hidden="false" customHeight="true" outlineLevel="0" collapsed="false">
      <c r="A504" s="161"/>
      <c r="B504" s="162"/>
      <c r="I504" s="111"/>
      <c r="J504" s="111"/>
      <c r="K504" s="73"/>
      <c r="L504" s="73"/>
      <c r="M504" s="73"/>
      <c r="N504" s="73"/>
      <c r="O504" s="73"/>
      <c r="P504" s="73"/>
    </row>
    <row r="505" s="10" customFormat="true" ht="26.1" hidden="false" customHeight="true" outlineLevel="0" collapsed="false">
      <c r="A505" s="161"/>
      <c r="B505" s="162"/>
      <c r="K505" s="55"/>
      <c r="L505" s="55"/>
      <c r="M505" s="55"/>
      <c r="N505" s="55"/>
      <c r="O505" s="55"/>
      <c r="P505" s="55"/>
      <c r="Q505" s="55"/>
      <c r="R505" s="55"/>
    </row>
    <row r="506" s="10" customFormat="true" ht="26.1" hidden="false" customHeight="true" outlineLevel="0" collapsed="false">
      <c r="A506" s="185"/>
      <c r="B506" s="186"/>
      <c r="C506" s="202"/>
      <c r="D506" s="202"/>
      <c r="E506" s="202"/>
      <c r="F506" s="202"/>
      <c r="G506" s="202"/>
      <c r="H506" s="202"/>
      <c r="K506" s="55"/>
      <c r="L506" s="55"/>
      <c r="M506" s="55"/>
      <c r="N506" s="55"/>
      <c r="O506" s="55"/>
      <c r="P506" s="55"/>
      <c r="Q506" s="55"/>
      <c r="R506" s="55"/>
    </row>
    <row r="507" s="10" customFormat="true" ht="26.1" hidden="false" customHeight="true" outlineLevel="0" collapsed="false">
      <c r="A507" s="161"/>
      <c r="B507" s="162"/>
      <c r="Q507" s="55"/>
      <c r="R507" s="55"/>
    </row>
    <row r="508" s="55" customFormat="true" ht="26.1" hidden="false" customHeight="true" outlineLevel="0" collapsed="false">
      <c r="A508" s="185"/>
      <c r="B508" s="186"/>
      <c r="C508" s="111"/>
      <c r="D508" s="111"/>
      <c r="E508" s="111"/>
      <c r="F508" s="111"/>
      <c r="G508" s="111"/>
      <c r="H508" s="111"/>
      <c r="I508" s="10"/>
      <c r="J508" s="10"/>
      <c r="Q508" s="10"/>
      <c r="R508" s="10"/>
    </row>
    <row r="509" s="55" customFormat="true" ht="26.1" hidden="false" customHeight="true" outlineLevel="0" collapsed="false">
      <c r="A509" s="161"/>
      <c r="B509" s="162"/>
      <c r="C509" s="10"/>
      <c r="D509" s="10"/>
      <c r="E509" s="10"/>
      <c r="F509" s="10"/>
      <c r="G509" s="10"/>
      <c r="H509" s="10"/>
      <c r="I509" s="10"/>
      <c r="J509" s="10"/>
    </row>
    <row r="510" s="10" customFormat="true" ht="26.1" hidden="false" customHeight="true" outlineLevel="0" collapsed="false">
      <c r="A510" s="161"/>
      <c r="B510" s="162"/>
      <c r="K510" s="55"/>
      <c r="L510" s="55"/>
      <c r="M510" s="55"/>
      <c r="N510" s="55"/>
      <c r="O510" s="55"/>
      <c r="P510" s="55"/>
      <c r="Q510" s="55"/>
      <c r="R510" s="55"/>
    </row>
    <row r="511" s="55" customFormat="true" ht="26.1" hidden="false" customHeight="true" outlineLevel="0" collapsed="false">
      <c r="A511" s="161"/>
      <c r="B511" s="161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</row>
    <row r="512" s="55" customFormat="true" ht="26.1" hidden="false" customHeight="true" outlineLevel="0" collapsed="false">
      <c r="A512" s="161"/>
      <c r="B512" s="162"/>
      <c r="C512" s="10"/>
      <c r="D512" s="10"/>
      <c r="E512" s="10"/>
      <c r="F512" s="10"/>
      <c r="G512" s="10"/>
      <c r="H512" s="10"/>
      <c r="I512" s="10"/>
      <c r="J512" s="10"/>
      <c r="Q512" s="10"/>
      <c r="R512" s="10"/>
    </row>
    <row r="513" s="55" customFormat="true" ht="26.1" hidden="false" customHeight="true" outlineLevel="0" collapsed="false">
      <c r="A513" s="161"/>
      <c r="B513" s="162"/>
      <c r="C513" s="10"/>
      <c r="D513" s="10"/>
      <c r="E513" s="10"/>
      <c r="F513" s="10"/>
      <c r="G513" s="10"/>
      <c r="H513" s="10"/>
      <c r="I513" s="10"/>
      <c r="J513" s="10"/>
      <c r="Q513" s="10"/>
      <c r="R513" s="10"/>
    </row>
    <row r="514" s="55" customFormat="true" ht="26.1" hidden="false" customHeight="true" outlineLevel="0" collapsed="false">
      <c r="A514" s="161"/>
      <c r="B514" s="162"/>
      <c r="C514" s="10"/>
      <c r="D514" s="10"/>
      <c r="E514" s="10"/>
      <c r="F514" s="10"/>
      <c r="G514" s="10"/>
      <c r="H514" s="10"/>
      <c r="I514" s="10"/>
      <c r="J514" s="10"/>
      <c r="Q514" s="10"/>
      <c r="R514" s="10"/>
    </row>
    <row r="515" s="55" customFormat="true" ht="26.1" hidden="false" customHeight="true" outlineLevel="0" collapsed="false">
      <c r="A515" s="161"/>
      <c r="B515" s="161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</row>
    <row r="516" s="55" customFormat="true" ht="26.1" hidden="false" customHeight="true" outlineLevel="0" collapsed="false">
      <c r="A516" s="161"/>
      <c r="B516" s="162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</row>
    <row r="517" s="55" customFormat="true" ht="26.1" hidden="false" customHeight="true" outlineLevel="0" collapsed="false">
      <c r="A517" s="161"/>
      <c r="B517" s="162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</row>
    <row r="518" s="10" customFormat="true" ht="26.1" hidden="false" customHeight="true" outlineLevel="0" collapsed="false">
      <c r="A518" s="161"/>
      <c r="B518" s="162"/>
      <c r="Q518" s="55"/>
      <c r="R518" s="55"/>
    </row>
    <row r="519" s="55" customFormat="true" ht="26.1" hidden="false" customHeight="true" outlineLevel="0" collapsed="false">
      <c r="A519" s="161"/>
      <c r="B519" s="161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</row>
    <row r="520" s="10" customFormat="true" ht="26.1" hidden="false" customHeight="true" outlineLevel="0" collapsed="false">
      <c r="A520" s="161"/>
      <c r="B520" s="161"/>
    </row>
    <row r="521" s="55" customFormat="true" ht="26.1" hidden="false" customHeight="true" outlineLevel="0" collapsed="false">
      <c r="A521" s="161"/>
      <c r="B521" s="161"/>
      <c r="C521" s="10"/>
      <c r="D521" s="10"/>
      <c r="E521" s="10"/>
      <c r="F521" s="10"/>
      <c r="G521" s="10"/>
      <c r="H521" s="10"/>
      <c r="I521" s="10"/>
      <c r="J521" s="10"/>
    </row>
    <row r="522" s="55" customFormat="true" ht="26.1" hidden="false" customHeight="true" outlineLevel="0" collapsed="false">
      <c r="A522" s="161"/>
      <c r="B522" s="161"/>
      <c r="C522" s="10"/>
      <c r="D522" s="10"/>
      <c r="E522" s="10"/>
      <c r="F522" s="10"/>
      <c r="G522" s="10"/>
      <c r="H522" s="10"/>
      <c r="I522" s="10"/>
      <c r="J522" s="10"/>
    </row>
    <row r="523" s="111" customFormat="true" ht="26.1" hidden="false" customHeight="true" outlineLevel="0" collapsed="false">
      <c r="A523" s="161"/>
      <c r="B523" s="161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55"/>
      <c r="R523" s="55"/>
      <c r="S523" s="10"/>
      <c r="T523" s="10"/>
      <c r="U523" s="10"/>
      <c r="V523" s="10"/>
      <c r="W523" s="10"/>
    </row>
    <row r="524" s="55" customFormat="true" ht="26.1" hidden="false" customHeight="true" outlineLevel="0" collapsed="false">
      <c r="A524" s="161"/>
      <c r="B524" s="161"/>
      <c r="C524" s="10"/>
      <c r="D524" s="10"/>
      <c r="E524" s="10"/>
      <c r="F524" s="10"/>
      <c r="G524" s="10"/>
      <c r="H524" s="10"/>
      <c r="I524" s="10"/>
      <c r="J524" s="10"/>
    </row>
    <row r="525" s="55" customFormat="true" ht="26.1" hidden="false" customHeight="true" outlineLevel="0" collapsed="false">
      <c r="A525" s="161"/>
      <c r="B525" s="162"/>
      <c r="C525" s="10"/>
      <c r="D525" s="10"/>
      <c r="E525" s="10"/>
      <c r="F525" s="10"/>
      <c r="G525" s="10"/>
      <c r="H525" s="10"/>
      <c r="I525" s="10"/>
      <c r="J525" s="10"/>
    </row>
    <row r="526" s="55" customFormat="true" ht="26.1" hidden="false" customHeight="true" outlineLevel="0" collapsed="false">
      <c r="A526" s="161"/>
      <c r="B526" s="162"/>
      <c r="C526" s="10"/>
      <c r="D526" s="10"/>
      <c r="E526" s="10"/>
      <c r="F526" s="10"/>
      <c r="G526" s="10"/>
      <c r="H526" s="10"/>
      <c r="I526" s="10"/>
      <c r="J526" s="10"/>
    </row>
    <row r="527" s="55" customFormat="true" ht="26.1" hidden="false" customHeight="true" outlineLevel="0" collapsed="false">
      <c r="A527" s="161"/>
      <c r="B527" s="161"/>
      <c r="C527" s="10"/>
      <c r="D527" s="10"/>
      <c r="E527" s="10"/>
      <c r="F527" s="10"/>
      <c r="G527" s="10"/>
      <c r="H527" s="10"/>
      <c r="I527" s="10"/>
      <c r="J527" s="10"/>
    </row>
    <row r="528" s="10" customFormat="true" ht="26.1" hidden="false" customHeight="true" outlineLevel="0" collapsed="false">
      <c r="A528" s="161"/>
      <c r="B528" s="162"/>
      <c r="K528" s="55"/>
      <c r="L528" s="55"/>
      <c r="M528" s="55"/>
      <c r="N528" s="55"/>
      <c r="O528" s="55"/>
      <c r="P528" s="55"/>
    </row>
    <row r="529" s="10" customFormat="true" ht="26.1" hidden="false" customHeight="true" outlineLevel="0" collapsed="false">
      <c r="A529" s="161"/>
      <c r="B529" s="162"/>
      <c r="K529" s="55"/>
      <c r="L529" s="55"/>
      <c r="M529" s="55"/>
      <c r="N529" s="55"/>
      <c r="O529" s="55"/>
      <c r="P529" s="55"/>
      <c r="Q529" s="55"/>
      <c r="R529" s="55"/>
    </row>
    <row r="530" s="55" customFormat="true" ht="26.1" hidden="false" customHeight="true" outlineLevel="0" collapsed="false">
      <c r="A530" s="161"/>
      <c r="B530" s="162"/>
      <c r="C530" s="10"/>
      <c r="D530" s="10"/>
      <c r="E530" s="10"/>
      <c r="F530" s="10"/>
      <c r="G530" s="10"/>
      <c r="H530" s="10"/>
      <c r="I530" s="10"/>
      <c r="J530" s="10"/>
      <c r="Q530" s="10"/>
      <c r="R530" s="10"/>
    </row>
    <row r="531" s="10" customFormat="true" ht="26.1" hidden="false" customHeight="true" outlineLevel="0" collapsed="false">
      <c r="A531" s="161"/>
      <c r="B531" s="162"/>
      <c r="Q531" s="55"/>
      <c r="R531" s="55"/>
    </row>
    <row r="532" s="55" customFormat="true" ht="26.1" hidden="false" customHeight="true" outlineLevel="0" collapsed="false">
      <c r="A532" s="161"/>
      <c r="B532" s="162"/>
      <c r="C532" s="10"/>
      <c r="D532" s="10"/>
      <c r="E532" s="10"/>
      <c r="F532" s="10"/>
      <c r="G532" s="10"/>
      <c r="H532" s="10"/>
      <c r="I532" s="10"/>
      <c r="J532" s="10"/>
    </row>
    <row r="533" s="55" customFormat="true" ht="26.1" hidden="false" customHeight="true" outlineLevel="0" collapsed="false">
      <c r="A533" s="161"/>
      <c r="B533" s="162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</row>
    <row r="534" s="10" customFormat="true" ht="26.1" hidden="false" customHeight="true" outlineLevel="0" collapsed="false">
      <c r="A534" s="161"/>
      <c r="B534" s="162"/>
      <c r="K534" s="55"/>
      <c r="L534" s="55"/>
      <c r="M534" s="55"/>
      <c r="N534" s="55"/>
      <c r="O534" s="55"/>
      <c r="P534" s="55"/>
      <c r="Q534" s="55"/>
      <c r="R534" s="55"/>
    </row>
    <row r="535" s="55" customFormat="true" ht="26.1" hidden="false" customHeight="true" outlineLevel="0" collapsed="false">
      <c r="A535" s="166"/>
      <c r="B535" s="166"/>
      <c r="C535" s="10"/>
      <c r="D535" s="10"/>
      <c r="E535" s="10"/>
      <c r="F535" s="10"/>
      <c r="G535" s="10"/>
      <c r="H535" s="10"/>
      <c r="I535" s="10"/>
      <c r="J535" s="10"/>
    </row>
    <row r="536" s="10" customFormat="true" ht="26.1" hidden="false" customHeight="true" outlineLevel="0" collapsed="false">
      <c r="A536" s="166"/>
      <c r="B536" s="167"/>
      <c r="I536" s="111"/>
      <c r="J536" s="111"/>
      <c r="Q536" s="55"/>
      <c r="R536" s="55"/>
    </row>
    <row r="537" s="55" customFormat="true" ht="36.75" hidden="false" customHeight="true" outlineLevel="0" collapsed="false">
      <c r="A537" s="170"/>
      <c r="B537" s="170"/>
      <c r="C537" s="10"/>
      <c r="D537" s="10"/>
      <c r="E537" s="10"/>
      <c r="F537" s="10"/>
      <c r="G537" s="10"/>
      <c r="H537" s="10"/>
      <c r="I537" s="10"/>
      <c r="J537" s="10"/>
    </row>
    <row r="538" s="55" customFormat="true" ht="26.1" hidden="false" customHeight="true" outlineLevel="0" collapsed="false">
      <c r="A538" s="161"/>
      <c r="B538" s="162"/>
      <c r="C538" s="10"/>
      <c r="D538" s="10"/>
      <c r="E538" s="10"/>
      <c r="F538" s="10"/>
      <c r="G538" s="10"/>
      <c r="H538" s="10"/>
      <c r="I538" s="10"/>
      <c r="J538" s="10"/>
      <c r="Q538" s="10"/>
      <c r="R538" s="10"/>
    </row>
    <row r="539" s="10" customFormat="true" ht="26.1" hidden="false" customHeight="true" outlineLevel="0" collapsed="false">
      <c r="A539" s="161"/>
      <c r="B539" s="162"/>
      <c r="K539" s="55"/>
      <c r="L539" s="55"/>
      <c r="M539" s="55"/>
      <c r="N539" s="55"/>
      <c r="O539" s="55"/>
      <c r="P539" s="55"/>
    </row>
    <row r="540" s="10" customFormat="true" ht="26.1" hidden="false" customHeight="true" outlineLevel="0" collapsed="false">
      <c r="A540" s="185"/>
      <c r="B540" s="185"/>
      <c r="C540" s="111"/>
      <c r="D540" s="111"/>
      <c r="E540" s="111"/>
      <c r="F540" s="111"/>
      <c r="G540" s="111"/>
      <c r="H540" s="111"/>
      <c r="K540" s="55"/>
      <c r="L540" s="55"/>
      <c r="M540" s="55"/>
      <c r="N540" s="55"/>
      <c r="O540" s="55"/>
      <c r="P540" s="55"/>
      <c r="Q540" s="55"/>
      <c r="R540" s="55"/>
    </row>
    <row r="541" s="10" customFormat="true" ht="26.1" hidden="false" customHeight="true" outlineLevel="0" collapsed="false">
      <c r="A541" s="161"/>
      <c r="B541" s="162"/>
    </row>
    <row r="542" s="55" customFormat="true" ht="26.1" hidden="false" customHeight="true" outlineLevel="0" collapsed="false">
      <c r="A542" s="161"/>
      <c r="B542" s="162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</row>
    <row r="543" s="55" customFormat="true" ht="26.1" hidden="false" customHeight="true" outlineLevel="0" collapsed="false">
      <c r="A543" s="161"/>
      <c r="B543" s="162"/>
      <c r="C543" s="10"/>
      <c r="D543" s="10"/>
      <c r="E543" s="10"/>
      <c r="F543" s="10"/>
      <c r="G543" s="10"/>
      <c r="H543" s="10"/>
      <c r="I543" s="10"/>
      <c r="J543" s="10"/>
    </row>
    <row r="544" s="160" customFormat="true" ht="26.1" hidden="false" customHeight="true" outlineLevel="0" collapsed="false">
      <c r="A544" s="161"/>
      <c r="B544" s="162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</row>
    <row r="545" s="55" customFormat="true" ht="26.1" hidden="false" customHeight="true" outlineLevel="0" collapsed="false">
      <c r="A545" s="161"/>
      <c r="B545" s="161"/>
      <c r="C545" s="10"/>
      <c r="D545" s="10"/>
      <c r="E545" s="10"/>
      <c r="F545" s="10"/>
      <c r="G545" s="10"/>
      <c r="H545" s="10"/>
      <c r="I545" s="10"/>
      <c r="J545" s="10"/>
    </row>
    <row r="546" s="55" customFormat="true" ht="26.1" hidden="false" customHeight="true" outlineLevel="0" collapsed="false">
      <c r="A546" s="161"/>
      <c r="B546" s="161"/>
      <c r="C546" s="10"/>
      <c r="D546" s="10"/>
      <c r="E546" s="10"/>
      <c r="F546" s="10"/>
      <c r="G546" s="10"/>
      <c r="H546" s="10"/>
      <c r="I546" s="10"/>
      <c r="J546" s="10"/>
      <c r="Q546" s="10"/>
      <c r="R546" s="10"/>
    </row>
    <row r="547" s="10" customFormat="true" ht="26.1" hidden="false" customHeight="true" outlineLevel="0" collapsed="false">
      <c r="A547" s="161"/>
      <c r="B547" s="162"/>
      <c r="Q547" s="55"/>
      <c r="R547" s="55"/>
    </row>
    <row r="548" s="55" customFormat="true" ht="26.1" hidden="false" customHeight="true" outlineLevel="0" collapsed="false">
      <c r="A548" s="161"/>
      <c r="B548" s="161"/>
      <c r="C548" s="10"/>
      <c r="D548" s="10"/>
      <c r="E548" s="10"/>
      <c r="F548" s="10"/>
      <c r="G548" s="10"/>
      <c r="H548" s="10"/>
      <c r="I548" s="10"/>
      <c r="J548" s="10"/>
    </row>
    <row r="549" s="10" customFormat="true" ht="26.1" hidden="false" customHeight="true" outlineLevel="0" collapsed="false">
      <c r="A549" s="161"/>
      <c r="B549" s="162"/>
    </row>
    <row r="550" s="55" customFormat="true" ht="26.1" hidden="false" customHeight="true" outlineLevel="0" collapsed="false">
      <c r="A550" s="161"/>
      <c r="B550" s="162"/>
      <c r="C550" s="10"/>
      <c r="D550" s="10"/>
      <c r="E550" s="10"/>
      <c r="F550" s="10"/>
      <c r="G550" s="10"/>
      <c r="H550" s="10"/>
      <c r="I550" s="10"/>
      <c r="J550" s="10"/>
      <c r="Q550" s="10"/>
      <c r="R550" s="10"/>
    </row>
    <row r="551" s="10" customFormat="true" ht="26.1" hidden="false" customHeight="true" outlineLevel="0" collapsed="false">
      <c r="A551" s="161"/>
      <c r="B551" s="161"/>
      <c r="K551" s="55"/>
      <c r="L551" s="55"/>
      <c r="M551" s="55"/>
      <c r="N551" s="55"/>
      <c r="O551" s="55"/>
      <c r="P551" s="55"/>
    </row>
    <row r="552" s="55" customFormat="true" ht="31.5" hidden="false" customHeight="true" outlineLevel="0" collapsed="false">
      <c r="A552" s="161"/>
      <c r="B552" s="162"/>
      <c r="C552" s="10"/>
      <c r="D552" s="10"/>
      <c r="E552" s="10"/>
      <c r="F552" s="10"/>
      <c r="G552" s="10"/>
      <c r="H552" s="10"/>
      <c r="I552" s="10"/>
      <c r="J552" s="10"/>
      <c r="K552" s="8" t="e">
        <f aca="false">#REF!</f>
        <v>#REF!</v>
      </c>
      <c r="L552" s="10"/>
      <c r="M552" s="10"/>
      <c r="N552" s="10"/>
      <c r="O552" s="10"/>
      <c r="P552" s="10"/>
    </row>
    <row r="553" s="55" customFormat="true" ht="26.1" hidden="false" customHeight="true" outlineLevel="0" collapsed="false">
      <c r="A553" s="161"/>
      <c r="B553" s="161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</row>
    <row r="554" s="10" customFormat="true" ht="26.1" hidden="false" customHeight="true" outlineLevel="0" collapsed="false">
      <c r="A554" s="161"/>
      <c r="B554" s="162"/>
      <c r="Q554" s="160"/>
      <c r="R554" s="160"/>
    </row>
    <row r="555" s="55" customFormat="true" ht="26.1" hidden="false" customHeight="true" outlineLevel="0" collapsed="false">
      <c r="A555" s="161"/>
      <c r="B555" s="162"/>
      <c r="C555" s="10"/>
      <c r="D555" s="10"/>
      <c r="E555" s="10"/>
      <c r="F555" s="10"/>
      <c r="G555" s="10"/>
      <c r="H555" s="10"/>
      <c r="I555" s="10"/>
      <c r="J555" s="10"/>
    </row>
    <row r="556" s="58" customFormat="true" ht="42.75" hidden="false" customHeight="true" outlineLevel="0" collapsed="false">
      <c r="A556" s="161"/>
      <c r="B556" s="161"/>
      <c r="C556" s="10"/>
      <c r="D556" s="10"/>
      <c r="E556" s="10"/>
      <c r="F556" s="10"/>
      <c r="G556" s="10"/>
      <c r="H556" s="10"/>
      <c r="I556" s="10"/>
      <c r="J556" s="10"/>
      <c r="K556" s="55"/>
      <c r="L556" s="55"/>
      <c r="M556" s="55"/>
      <c r="N556" s="55"/>
      <c r="O556" s="55"/>
      <c r="P556" s="55"/>
      <c r="Q556" s="55"/>
      <c r="R556" s="55"/>
    </row>
    <row r="557" s="10" customFormat="true" ht="42.75" hidden="false" customHeight="true" outlineLevel="0" collapsed="false">
      <c r="A557" s="161"/>
      <c r="B557" s="161"/>
      <c r="K557" s="160"/>
      <c r="L557" s="160"/>
      <c r="M557" s="160"/>
      <c r="N557" s="160"/>
      <c r="O557" s="160"/>
      <c r="P557" s="160"/>
    </row>
    <row r="558" s="55" customFormat="true" ht="26.1" hidden="false" customHeight="true" outlineLevel="0" collapsed="false">
      <c r="A558" s="161"/>
      <c r="B558" s="161"/>
      <c r="C558" s="10"/>
      <c r="D558" s="10"/>
      <c r="E558" s="10"/>
      <c r="F558" s="10"/>
      <c r="G558" s="10"/>
      <c r="H558" s="10"/>
      <c r="I558" s="10"/>
      <c r="J558" s="10"/>
    </row>
    <row r="559" s="10" customFormat="true" ht="26.1" hidden="false" customHeight="true" outlineLevel="0" collapsed="false">
      <c r="A559" s="161"/>
      <c r="B559" s="162"/>
      <c r="K559" s="55"/>
      <c r="L559" s="55"/>
      <c r="M559" s="55"/>
      <c r="N559" s="55"/>
      <c r="O559" s="55"/>
      <c r="P559" s="55"/>
    </row>
    <row r="560" s="55" customFormat="true" ht="26.1" hidden="false" customHeight="true" outlineLevel="0" collapsed="false">
      <c r="A560" s="161"/>
      <c r="B560" s="162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</row>
    <row r="561" s="55" customFormat="true" ht="26.1" hidden="false" customHeight="true" outlineLevel="0" collapsed="false">
      <c r="A561" s="161"/>
      <c r="B561" s="161"/>
      <c r="C561" s="10"/>
      <c r="D561" s="10"/>
      <c r="E561" s="10"/>
      <c r="F561" s="10"/>
      <c r="G561" s="10"/>
      <c r="H561" s="10"/>
      <c r="I561" s="10"/>
      <c r="J561" s="10"/>
      <c r="Q561" s="10"/>
      <c r="R561" s="10"/>
    </row>
    <row r="562" s="10" customFormat="true" ht="26.1" hidden="false" customHeight="true" outlineLevel="0" collapsed="false">
      <c r="A562" s="161"/>
      <c r="B562" s="162"/>
      <c r="Q562" s="55"/>
      <c r="R562" s="55"/>
    </row>
    <row r="563" s="55" customFormat="true" ht="26.1" hidden="false" customHeight="true" outlineLevel="0" collapsed="false">
      <c r="A563" s="161"/>
      <c r="B563" s="162"/>
      <c r="C563" s="10"/>
      <c r="D563" s="10"/>
      <c r="E563" s="10"/>
      <c r="F563" s="10"/>
      <c r="G563" s="10"/>
      <c r="H563" s="10"/>
      <c r="I563" s="10"/>
      <c r="J563" s="10"/>
    </row>
    <row r="564" s="55" customFormat="true" ht="26.1" hidden="false" customHeight="true" outlineLevel="0" collapsed="false">
      <c r="A564" s="161"/>
      <c r="B564" s="161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</row>
    <row r="565" s="55" customFormat="true" ht="36" hidden="false" customHeight="true" outlineLevel="0" collapsed="false">
      <c r="A565" s="161"/>
      <c r="B565" s="162"/>
      <c r="C565" s="10"/>
      <c r="D565" s="10"/>
      <c r="E565" s="10"/>
      <c r="F565" s="10"/>
      <c r="G565" s="10"/>
      <c r="H565" s="10"/>
      <c r="I565" s="10"/>
      <c r="J565" s="10"/>
    </row>
    <row r="566" s="55" customFormat="true" ht="26.1" hidden="false" customHeight="true" outlineLevel="0" collapsed="false">
      <c r="A566" s="152"/>
      <c r="B566" s="152"/>
      <c r="C566" s="10"/>
      <c r="D566" s="10"/>
      <c r="E566" s="10"/>
      <c r="F566" s="10"/>
      <c r="G566" s="10"/>
      <c r="H566" s="10"/>
      <c r="I566" s="10"/>
      <c r="J566" s="10"/>
      <c r="Q566" s="58"/>
      <c r="R566" s="58"/>
    </row>
    <row r="567" s="10" customFormat="true" ht="26.1" hidden="false" customHeight="true" outlineLevel="0" collapsed="false">
      <c r="A567" s="152"/>
      <c r="B567" s="153"/>
    </row>
    <row r="568" s="55" customFormat="true" ht="26.1" hidden="false" customHeight="true" outlineLevel="0" collapsed="false">
      <c r="A568" s="152"/>
      <c r="B568" s="152"/>
      <c r="C568" s="10"/>
      <c r="D568" s="10"/>
      <c r="E568" s="10"/>
      <c r="F568" s="10"/>
      <c r="G568" s="10"/>
      <c r="H568" s="10"/>
      <c r="I568" s="10"/>
      <c r="J568" s="10"/>
    </row>
    <row r="569" s="10" customFormat="true" ht="26.1" hidden="false" customHeight="true" outlineLevel="0" collapsed="false">
      <c r="A569" s="152"/>
      <c r="B569" s="153"/>
      <c r="K569" s="58"/>
      <c r="L569" s="58"/>
      <c r="M569" s="58"/>
      <c r="N569" s="58"/>
      <c r="O569" s="58"/>
      <c r="P569" s="58"/>
    </row>
    <row r="570" s="55" customFormat="true" ht="37.5" hidden="false" customHeight="true" outlineLevel="0" collapsed="false">
      <c r="A570" s="152"/>
      <c r="B570" s="153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</row>
    <row r="571" s="10" customFormat="true" ht="42" hidden="false" customHeight="true" outlineLevel="0" collapsed="false">
      <c r="A571" s="152"/>
      <c r="B571" s="152"/>
      <c r="K571" s="55"/>
      <c r="L571" s="55"/>
      <c r="M571" s="55"/>
      <c r="N571" s="55"/>
      <c r="O571" s="55"/>
      <c r="P571" s="55"/>
      <c r="Q571" s="55"/>
      <c r="R571" s="55"/>
    </row>
    <row r="572" s="55" customFormat="true" ht="45" hidden="false" customHeight="true" outlineLevel="0" collapsed="false">
      <c r="A572" s="152"/>
      <c r="B572" s="153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</row>
    <row r="573" s="10" customFormat="true" ht="32.25" hidden="false" customHeight="true" outlineLevel="0" collapsed="false">
      <c r="A573" s="161"/>
      <c r="B573" s="162"/>
      <c r="K573" s="55"/>
      <c r="L573" s="55"/>
      <c r="M573" s="55"/>
      <c r="N573" s="55"/>
      <c r="O573" s="55"/>
      <c r="P573" s="55"/>
      <c r="Q573" s="55"/>
      <c r="R573" s="55"/>
    </row>
    <row r="574" s="10" customFormat="true" ht="26.1" hidden="false" customHeight="true" outlineLevel="0" collapsed="false">
      <c r="A574" s="152"/>
      <c r="B574" s="152"/>
      <c r="K574" s="55"/>
      <c r="L574" s="55"/>
      <c r="M574" s="55"/>
      <c r="N574" s="55"/>
      <c r="O574" s="55"/>
      <c r="P574" s="55"/>
      <c r="Q574" s="55"/>
      <c r="R574" s="55"/>
    </row>
    <row r="575" s="10" customFormat="true" ht="26.1" hidden="false" customHeight="true" outlineLevel="0" collapsed="false">
      <c r="A575" s="152"/>
      <c r="B575" s="153"/>
      <c r="Q575" s="55"/>
      <c r="R575" s="55"/>
    </row>
    <row r="576" s="10" customFormat="true" ht="26.1" hidden="false" customHeight="true" outlineLevel="0" collapsed="false">
      <c r="A576" s="152"/>
      <c r="B576" s="152"/>
      <c r="K576" s="55"/>
      <c r="L576" s="55"/>
      <c r="M576" s="55"/>
      <c r="N576" s="55"/>
      <c r="O576" s="55"/>
      <c r="P576" s="55"/>
      <c r="Q576" s="55"/>
      <c r="R576" s="55"/>
    </row>
    <row r="577" s="10" customFormat="true" ht="26.1" hidden="false" customHeight="true" outlineLevel="0" collapsed="false">
      <c r="A577" s="152"/>
      <c r="B577" s="153"/>
      <c r="K577" s="55"/>
      <c r="L577" s="55"/>
      <c r="M577" s="55"/>
      <c r="N577" s="55"/>
      <c r="O577" s="55"/>
      <c r="P577" s="55"/>
    </row>
    <row r="578" s="10" customFormat="true" ht="26.1" hidden="false" customHeight="true" outlineLevel="0" collapsed="false">
      <c r="A578" s="152"/>
      <c r="B578" s="153"/>
      <c r="K578" s="55"/>
      <c r="L578" s="55"/>
      <c r="M578" s="55"/>
      <c r="N578" s="55"/>
      <c r="O578" s="55"/>
      <c r="P578" s="55"/>
      <c r="Q578" s="55"/>
      <c r="R578" s="55"/>
    </row>
    <row r="579" s="55" customFormat="true" ht="26.1" hidden="false" customHeight="true" outlineLevel="0" collapsed="false">
      <c r="A579" s="152"/>
      <c r="B579" s="152"/>
      <c r="C579" s="10"/>
      <c r="D579" s="10"/>
      <c r="E579" s="10"/>
      <c r="F579" s="10"/>
      <c r="G579" s="10"/>
      <c r="H579" s="10"/>
      <c r="I579" s="10"/>
      <c r="J579" s="10"/>
      <c r="Q579" s="10"/>
      <c r="R579" s="10"/>
    </row>
    <row r="580" s="55" customFormat="true" ht="26.1" hidden="false" customHeight="true" outlineLevel="0" collapsed="false">
      <c r="A580" s="152"/>
      <c r="B580" s="153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</row>
    <row r="581" s="55" customFormat="true" ht="26.1" hidden="false" customHeight="true" outlineLevel="0" collapsed="false">
      <c r="A581" s="152"/>
      <c r="B581" s="153"/>
      <c r="C581" s="10"/>
      <c r="D581" s="10"/>
      <c r="E581" s="10"/>
      <c r="F581" s="10"/>
      <c r="G581" s="10"/>
      <c r="H581" s="10"/>
      <c r="I581" s="10"/>
      <c r="J581" s="10"/>
      <c r="Q581" s="10"/>
      <c r="R581" s="10"/>
    </row>
    <row r="582" s="55" customFormat="true" ht="26.1" hidden="false" customHeight="true" outlineLevel="0" collapsed="false">
      <c r="A582" s="152"/>
      <c r="B582" s="153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</row>
    <row r="583" s="55" customFormat="true" ht="26.1" hidden="false" customHeight="true" outlineLevel="0" collapsed="false">
      <c r="A583" s="152"/>
      <c r="B583" s="153"/>
      <c r="C583" s="10"/>
      <c r="D583" s="10"/>
      <c r="E583" s="10"/>
      <c r="F583" s="10"/>
      <c r="G583" s="10"/>
      <c r="H583" s="10"/>
      <c r="I583" s="10"/>
      <c r="J583" s="10"/>
      <c r="Q583" s="10"/>
      <c r="R583" s="10"/>
    </row>
    <row r="584" s="10" customFormat="true" ht="26.1" hidden="false" customHeight="true" outlineLevel="0" collapsed="false">
      <c r="A584" s="152"/>
      <c r="B584" s="152"/>
    </row>
    <row r="585" s="55" customFormat="true" ht="26.1" hidden="false" customHeight="true" outlineLevel="0" collapsed="false">
      <c r="A585" s="152"/>
      <c r="B585" s="153"/>
      <c r="C585" s="10"/>
      <c r="D585" s="10"/>
      <c r="E585" s="10"/>
      <c r="F585" s="10"/>
      <c r="G585" s="10"/>
      <c r="H585" s="10"/>
      <c r="I585" s="10"/>
      <c r="J585" s="10"/>
      <c r="Q585" s="10"/>
      <c r="R585" s="10"/>
    </row>
    <row r="586" s="55" customFormat="true" ht="35.25" hidden="false" customHeight="true" outlineLevel="0" collapsed="false">
      <c r="A586" s="152"/>
      <c r="B586" s="152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</row>
    <row r="587" s="10" customFormat="true" ht="26.1" hidden="false" customHeight="true" outlineLevel="0" collapsed="false">
      <c r="A587" s="152"/>
      <c r="B587" s="153"/>
    </row>
    <row r="588" s="55" customFormat="true" ht="26.1" hidden="false" customHeight="true" outlineLevel="0" collapsed="false">
      <c r="A588" s="152"/>
      <c r="B588" s="152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</row>
    <row r="589" s="55" customFormat="true" ht="26.1" hidden="false" customHeight="true" outlineLevel="0" collapsed="false">
      <c r="A589" s="152"/>
      <c r="B589" s="153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</row>
    <row r="590" s="55" customFormat="true" ht="26.1" hidden="false" customHeight="true" outlineLevel="0" collapsed="false">
      <c r="A590" s="152"/>
      <c r="B590" s="152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</row>
    <row r="591" s="55" customFormat="true" ht="26.1" hidden="false" customHeight="true" outlineLevel="0" collapsed="false">
      <c r="A591" s="152"/>
      <c r="B591" s="152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</row>
    <row r="592" s="55" customFormat="true" ht="26.1" hidden="false" customHeight="true" outlineLevel="0" collapsed="false">
      <c r="A592" s="152"/>
      <c r="B592" s="152"/>
      <c r="C592" s="10"/>
      <c r="D592" s="10"/>
      <c r="E592" s="10"/>
      <c r="F592" s="10"/>
      <c r="G592" s="10"/>
      <c r="H592" s="10"/>
      <c r="I592" s="10"/>
      <c r="J592" s="10"/>
    </row>
    <row r="593" s="10" customFormat="true" ht="26.1" hidden="false" customHeight="true" outlineLevel="0" collapsed="false">
      <c r="A593" s="152"/>
      <c r="B593" s="152"/>
      <c r="K593" s="55"/>
      <c r="L593" s="55"/>
      <c r="M593" s="55"/>
      <c r="N593" s="55"/>
      <c r="O593" s="55"/>
      <c r="P593" s="55"/>
      <c r="Q593" s="55"/>
      <c r="R593" s="55"/>
    </row>
    <row r="594" s="10" customFormat="true" ht="32.25" hidden="false" customHeight="true" outlineLevel="0" collapsed="false">
      <c r="A594" s="152"/>
      <c r="B594" s="152"/>
      <c r="K594" s="55"/>
      <c r="L594" s="55"/>
      <c r="M594" s="55"/>
      <c r="N594" s="55"/>
      <c r="O594" s="55"/>
      <c r="P594" s="55"/>
    </row>
    <row r="595" s="55" customFormat="true" ht="26.1" hidden="false" customHeight="true" outlineLevel="0" collapsed="false">
      <c r="A595" s="152"/>
      <c r="B595" s="152"/>
      <c r="C595" s="10"/>
      <c r="D595" s="10"/>
      <c r="E595" s="10"/>
      <c r="F595" s="10"/>
      <c r="G595" s="10"/>
      <c r="H595" s="10"/>
      <c r="I595" s="10"/>
      <c r="J595" s="10"/>
    </row>
    <row r="596" s="10" customFormat="true" ht="26.1" hidden="false" customHeight="true" outlineLevel="0" collapsed="false">
      <c r="A596" s="152"/>
      <c r="B596" s="153"/>
      <c r="K596" s="55"/>
      <c r="L596" s="55"/>
      <c r="M596" s="55"/>
      <c r="N596" s="55"/>
      <c r="O596" s="55"/>
      <c r="P596" s="55"/>
      <c r="Q596" s="55"/>
      <c r="R596" s="55"/>
    </row>
    <row r="597" s="55" customFormat="true" ht="26.1" hidden="false" customHeight="true" outlineLevel="0" collapsed="false">
      <c r="A597" s="152"/>
      <c r="B597" s="153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</row>
    <row r="598" s="10" customFormat="true" ht="26.1" hidden="false" customHeight="true" outlineLevel="0" collapsed="false">
      <c r="A598" s="152"/>
      <c r="B598" s="153"/>
      <c r="K598" s="55"/>
      <c r="L598" s="55"/>
      <c r="M598" s="55"/>
      <c r="N598" s="55"/>
      <c r="O598" s="55"/>
      <c r="P598" s="55"/>
      <c r="Q598" s="55"/>
      <c r="R598" s="55"/>
    </row>
    <row r="599" s="55" customFormat="true" ht="26.1" hidden="false" customHeight="true" outlineLevel="0" collapsed="false">
      <c r="A599" s="152"/>
      <c r="B599" s="153"/>
      <c r="C599" s="10"/>
      <c r="D599" s="10"/>
      <c r="E599" s="10"/>
      <c r="F599" s="10"/>
      <c r="G599" s="10"/>
      <c r="H599" s="10"/>
      <c r="I599" s="10"/>
      <c r="J599" s="10"/>
    </row>
    <row r="600" s="10" customFormat="true" ht="26.1" hidden="false" customHeight="true" outlineLevel="0" collapsed="false">
      <c r="A600" s="161"/>
      <c r="B600" s="162"/>
      <c r="Q600" s="55"/>
      <c r="R600" s="55"/>
    </row>
    <row r="601" s="55" customFormat="true" ht="26.1" hidden="false" customHeight="true" outlineLevel="0" collapsed="false">
      <c r="A601" s="172"/>
      <c r="B601" s="172"/>
      <c r="C601" s="10"/>
      <c r="D601" s="10"/>
      <c r="E601" s="10"/>
      <c r="F601" s="10"/>
      <c r="G601" s="10"/>
      <c r="H601" s="10"/>
      <c r="I601" s="10"/>
      <c r="J601" s="10"/>
    </row>
    <row r="602" s="55" customFormat="true" ht="30.75" hidden="false" customHeight="true" outlineLevel="0" collapsed="false">
      <c r="A602" s="172"/>
      <c r="B602" s="203"/>
      <c r="C602" s="10"/>
      <c r="D602" s="10"/>
      <c r="E602" s="10"/>
      <c r="F602" s="10"/>
      <c r="G602" s="10"/>
      <c r="H602" s="10"/>
      <c r="I602" s="10"/>
      <c r="J602" s="10"/>
    </row>
    <row r="603" s="10" customFormat="true" ht="26.1" hidden="false" customHeight="true" outlineLevel="0" collapsed="false">
      <c r="A603" s="172"/>
      <c r="B603" s="203"/>
      <c r="K603" s="55"/>
      <c r="L603" s="55"/>
      <c r="M603" s="55"/>
      <c r="N603" s="55"/>
      <c r="O603" s="55"/>
      <c r="P603" s="55"/>
    </row>
    <row r="604" s="55" customFormat="true" ht="26.1" hidden="false" customHeight="true" outlineLevel="0" collapsed="false">
      <c r="A604" s="172"/>
      <c r="B604" s="172"/>
      <c r="C604" s="10"/>
      <c r="D604" s="10"/>
      <c r="E604" s="10"/>
      <c r="F604" s="10"/>
      <c r="G604" s="10"/>
      <c r="H604" s="10"/>
      <c r="I604" s="10"/>
      <c r="J604" s="10"/>
      <c r="Q604" s="10"/>
      <c r="R604" s="10"/>
    </row>
    <row r="605" s="10" customFormat="true" ht="26.1" hidden="false" customHeight="true" outlineLevel="0" collapsed="false">
      <c r="A605" s="172"/>
      <c r="B605" s="203"/>
      <c r="K605" s="55"/>
      <c r="L605" s="55"/>
      <c r="M605" s="55"/>
      <c r="N605" s="55"/>
      <c r="O605" s="55"/>
      <c r="P605" s="55"/>
      <c r="Q605" s="55"/>
      <c r="R605" s="55"/>
    </row>
    <row r="606" s="111" customFormat="true" ht="26.1" hidden="false" customHeight="true" outlineLevel="0" collapsed="false">
      <c r="A606" s="172"/>
      <c r="B606" s="203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</row>
    <row r="607" s="10" customFormat="true" ht="26.1" hidden="false" customHeight="true" outlineLevel="0" collapsed="false">
      <c r="A607" s="172"/>
      <c r="B607" s="203"/>
      <c r="Q607" s="55"/>
      <c r="R607" s="55"/>
    </row>
    <row r="608" s="55" customFormat="true" ht="26.1" hidden="false" customHeight="true" outlineLevel="0" collapsed="false">
      <c r="A608" s="172"/>
      <c r="B608" s="203"/>
      <c r="C608" s="10"/>
      <c r="D608" s="10"/>
      <c r="E608" s="10"/>
      <c r="F608" s="10"/>
      <c r="G608" s="10"/>
      <c r="H608" s="10"/>
      <c r="I608" s="10"/>
      <c r="J608" s="10"/>
      <c r="Q608" s="10"/>
      <c r="R608" s="10"/>
    </row>
    <row r="609" s="10" customFormat="true" ht="26.1" hidden="false" customHeight="true" outlineLevel="0" collapsed="false">
      <c r="A609" s="172"/>
      <c r="B609" s="203"/>
      <c r="Q609" s="55"/>
      <c r="R609" s="55"/>
    </row>
    <row r="610" s="55" customFormat="true" ht="26.1" hidden="false" customHeight="true" outlineLevel="0" collapsed="false">
      <c r="A610" s="172"/>
      <c r="B610" s="172"/>
      <c r="C610" s="10"/>
      <c r="D610" s="10"/>
      <c r="E610" s="10"/>
      <c r="F610" s="10"/>
      <c r="G610" s="10"/>
      <c r="H610" s="10"/>
      <c r="I610" s="10"/>
      <c r="J610" s="10"/>
      <c r="Q610" s="10"/>
      <c r="R610" s="10"/>
    </row>
    <row r="611" s="10" customFormat="true" ht="26.1" hidden="false" customHeight="true" outlineLevel="0" collapsed="false">
      <c r="A611" s="172"/>
      <c r="B611" s="172"/>
      <c r="Q611" s="55"/>
      <c r="R611" s="55"/>
    </row>
    <row r="612" s="55" customFormat="true" ht="26.1" hidden="false" customHeight="true" outlineLevel="0" collapsed="false">
      <c r="A612" s="172"/>
      <c r="B612" s="203"/>
      <c r="C612" s="10"/>
      <c r="D612" s="10"/>
      <c r="E612" s="10"/>
      <c r="F612" s="10"/>
      <c r="G612" s="10"/>
      <c r="H612" s="10"/>
      <c r="I612" s="10"/>
      <c r="J612" s="10"/>
    </row>
    <row r="613" s="10" customFormat="true" ht="26.1" hidden="false" customHeight="true" outlineLevel="0" collapsed="false">
      <c r="A613" s="172"/>
      <c r="B613" s="172"/>
    </row>
    <row r="614" s="55" customFormat="true" ht="44.25" hidden="false" customHeight="true" outlineLevel="0" collapsed="false">
      <c r="A614" s="172"/>
      <c r="B614" s="203"/>
      <c r="C614" s="10"/>
      <c r="D614" s="10"/>
      <c r="E614" s="10"/>
      <c r="F614" s="10"/>
      <c r="G614" s="10"/>
      <c r="H614" s="10"/>
      <c r="I614" s="10"/>
      <c r="J614" s="10"/>
    </row>
    <row r="615" s="10" customFormat="true" ht="44.25" hidden="false" customHeight="true" outlineLevel="0" collapsed="false">
      <c r="A615" s="152"/>
      <c r="B615" s="152"/>
      <c r="K615" s="55"/>
      <c r="L615" s="55"/>
      <c r="M615" s="55"/>
      <c r="N615" s="55"/>
      <c r="O615" s="55"/>
      <c r="P615" s="55"/>
    </row>
    <row r="616" s="55" customFormat="true" ht="26.1" hidden="false" customHeight="true" outlineLevel="0" collapsed="false">
      <c r="A616" s="204"/>
      <c r="B616" s="205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11"/>
      <c r="R616" s="111"/>
    </row>
    <row r="617" s="58" customFormat="true" ht="26.1" hidden="false" customHeight="true" outlineLevel="0" collapsed="false">
      <c r="A617" s="204"/>
      <c r="B617" s="204"/>
      <c r="C617" s="10"/>
      <c r="D617" s="10"/>
      <c r="E617" s="10"/>
      <c r="F617" s="10"/>
      <c r="G617" s="10"/>
      <c r="H617" s="10"/>
      <c r="I617" s="10"/>
      <c r="J617" s="10"/>
      <c r="K617" s="55"/>
      <c r="L617" s="55"/>
      <c r="M617" s="55"/>
      <c r="N617" s="55"/>
      <c r="O617" s="55"/>
      <c r="P617" s="55"/>
      <c r="Q617" s="10"/>
      <c r="R617" s="10"/>
    </row>
    <row r="618" s="55" customFormat="true" ht="26.1" hidden="false" customHeight="true" outlineLevel="0" collapsed="false">
      <c r="A618" s="187"/>
      <c r="B618" s="188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</row>
    <row r="619" s="10" customFormat="true" ht="26.1" hidden="false" customHeight="true" outlineLevel="0" collapsed="false">
      <c r="A619" s="187"/>
      <c r="B619" s="188"/>
      <c r="I619" s="111"/>
      <c r="J619" s="111"/>
      <c r="K619" s="111"/>
      <c r="L619" s="111"/>
      <c r="M619" s="111"/>
      <c r="N619" s="111"/>
      <c r="O619" s="111"/>
      <c r="P619" s="111"/>
    </row>
    <row r="620" s="55" customFormat="true" ht="26.1" hidden="false" customHeight="true" outlineLevel="0" collapsed="false">
      <c r="A620" s="161"/>
      <c r="B620" s="161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</row>
    <row r="621" s="55" customFormat="true" ht="26.1" hidden="false" customHeight="true" outlineLevel="0" collapsed="false">
      <c r="A621" s="161"/>
      <c r="B621" s="162"/>
      <c r="C621" s="10"/>
      <c r="D621" s="10"/>
      <c r="E621" s="10"/>
      <c r="F621" s="10"/>
      <c r="G621" s="10"/>
      <c r="H621" s="10"/>
      <c r="I621" s="10"/>
      <c r="J621" s="10"/>
      <c r="Q621" s="10"/>
      <c r="R621" s="10"/>
    </row>
    <row r="622" s="55" customFormat="true" ht="45.75" hidden="false" customHeight="true" outlineLevel="0" collapsed="false">
      <c r="A622" s="161"/>
      <c r="B622" s="161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</row>
    <row r="623" s="10" customFormat="true" ht="45.75" hidden="false" customHeight="true" outlineLevel="0" collapsed="false">
      <c r="A623" s="185"/>
      <c r="B623" s="185"/>
      <c r="C623" s="111"/>
      <c r="D623" s="111"/>
      <c r="E623" s="111"/>
      <c r="F623" s="111"/>
      <c r="G623" s="111"/>
      <c r="H623" s="111"/>
      <c r="K623" s="55"/>
      <c r="L623" s="55"/>
      <c r="M623" s="55"/>
      <c r="N623" s="55"/>
      <c r="O623" s="55"/>
      <c r="P623" s="55"/>
    </row>
    <row r="624" s="55" customFormat="true" ht="26.1" hidden="false" customHeight="true" outlineLevel="0" collapsed="false">
      <c r="A624" s="161"/>
      <c r="B624" s="161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</row>
    <row r="625" s="55" customFormat="true" ht="26.1" hidden="false" customHeight="true" outlineLevel="0" collapsed="false">
      <c r="A625" s="161"/>
      <c r="B625" s="162"/>
      <c r="C625" s="10"/>
      <c r="D625" s="10"/>
      <c r="E625" s="10"/>
      <c r="F625" s="10"/>
      <c r="G625" s="10"/>
      <c r="H625" s="10"/>
      <c r="I625" s="10"/>
      <c r="J625" s="10"/>
      <c r="Q625" s="10"/>
      <c r="R625" s="10"/>
    </row>
    <row r="626" s="55" customFormat="true" ht="26.1" hidden="false" customHeight="true" outlineLevel="0" collapsed="false">
      <c r="A626" s="161"/>
      <c r="B626" s="161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</row>
    <row r="627" s="10" customFormat="true" ht="30.75" hidden="false" customHeight="true" outlineLevel="0" collapsed="false">
      <c r="A627" s="161"/>
      <c r="B627" s="162"/>
      <c r="K627" s="55"/>
      <c r="L627" s="55"/>
      <c r="M627" s="55"/>
      <c r="N627" s="55"/>
      <c r="O627" s="55"/>
      <c r="P627" s="55"/>
      <c r="Q627" s="58"/>
      <c r="R627" s="58"/>
    </row>
    <row r="628" s="55" customFormat="true" ht="26.1" hidden="false" customHeight="true" outlineLevel="0" collapsed="false">
      <c r="A628" s="161"/>
      <c r="B628" s="161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</row>
    <row r="629" s="10" customFormat="true" ht="26.1" hidden="false" customHeight="true" outlineLevel="0" collapsed="false">
      <c r="A629" s="161"/>
      <c r="B629" s="162"/>
      <c r="K629" s="55"/>
      <c r="L629" s="55"/>
      <c r="M629" s="55"/>
      <c r="N629" s="55"/>
      <c r="O629" s="55"/>
      <c r="P629" s="55"/>
    </row>
    <row r="630" s="10" customFormat="true" ht="26.1" hidden="false" customHeight="true" outlineLevel="0" collapsed="false">
      <c r="A630" s="161"/>
      <c r="B630" s="161"/>
      <c r="K630" s="206" t="e">
        <f aca="false">#REF!</f>
        <v>#REF!</v>
      </c>
      <c r="L630" s="58"/>
      <c r="M630" s="58"/>
      <c r="N630" s="58"/>
      <c r="O630" s="58"/>
      <c r="P630" s="58"/>
      <c r="Q630" s="55"/>
      <c r="R630" s="55"/>
    </row>
    <row r="631" s="10" customFormat="true" ht="26.1" hidden="false" customHeight="true" outlineLevel="0" collapsed="false">
      <c r="A631" s="161"/>
      <c r="B631" s="162"/>
      <c r="K631" s="55"/>
      <c r="L631" s="55"/>
      <c r="M631" s="55"/>
      <c r="N631" s="55"/>
      <c r="O631" s="55"/>
      <c r="P631" s="55"/>
      <c r="Q631" s="55"/>
      <c r="R631" s="55"/>
    </row>
    <row r="632" s="73" customFormat="true" ht="26.1" hidden="false" customHeight="true" outlineLevel="0" collapsed="false">
      <c r="A632" s="161"/>
      <c r="B632" s="161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55"/>
      <c r="R632" s="55"/>
    </row>
    <row r="633" s="55" customFormat="true" ht="26.1" hidden="false" customHeight="true" outlineLevel="0" collapsed="false">
      <c r="A633" s="161"/>
      <c r="B633" s="162"/>
      <c r="C633" s="10"/>
      <c r="D633" s="10"/>
      <c r="E633" s="10"/>
      <c r="F633" s="10"/>
      <c r="G633" s="10"/>
      <c r="H633" s="10"/>
      <c r="I633" s="10"/>
      <c r="J633" s="10"/>
      <c r="Q633" s="10"/>
      <c r="R633" s="10"/>
    </row>
    <row r="634" s="55" customFormat="true" ht="35.25" hidden="false" customHeight="true" outlineLevel="0" collapsed="false">
      <c r="A634" s="161"/>
      <c r="B634" s="162"/>
      <c r="C634" s="10"/>
      <c r="D634" s="10"/>
      <c r="E634" s="10"/>
      <c r="F634" s="10"/>
      <c r="G634" s="10"/>
      <c r="H634" s="10"/>
      <c r="I634" s="10"/>
      <c r="J634" s="10"/>
    </row>
    <row r="635" s="55" customFormat="true" ht="38.25" hidden="false" customHeight="true" outlineLevel="0" collapsed="false">
      <c r="A635" s="161"/>
      <c r="B635" s="162"/>
      <c r="C635" s="10"/>
      <c r="D635" s="10"/>
      <c r="E635" s="10"/>
      <c r="F635" s="10"/>
      <c r="G635" s="10"/>
      <c r="H635" s="10"/>
      <c r="I635" s="10"/>
      <c r="J635" s="10"/>
    </row>
    <row r="636" s="55" customFormat="true" ht="29.25" hidden="false" customHeight="true" outlineLevel="0" collapsed="false">
      <c r="A636" s="161"/>
      <c r="B636" s="161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</row>
    <row r="637" s="10" customFormat="true" ht="29.25" hidden="false" customHeight="true" outlineLevel="0" collapsed="false">
      <c r="A637" s="161"/>
      <c r="B637" s="162"/>
      <c r="K637" s="55"/>
      <c r="L637" s="55"/>
      <c r="M637" s="55"/>
      <c r="N637" s="55"/>
      <c r="O637" s="55"/>
      <c r="P637" s="55"/>
    </row>
    <row r="638" s="55" customFormat="true" ht="30.75" hidden="false" customHeight="true" outlineLevel="0" collapsed="false">
      <c r="A638" s="161"/>
      <c r="B638" s="162"/>
      <c r="C638" s="10"/>
      <c r="D638" s="10"/>
      <c r="E638" s="10"/>
      <c r="F638" s="10"/>
      <c r="G638" s="10"/>
      <c r="H638" s="10"/>
      <c r="I638" s="10"/>
      <c r="J638" s="10"/>
    </row>
    <row r="639" s="160" customFormat="true" ht="34.5" hidden="false" customHeight="true" outlineLevel="0" collapsed="false">
      <c r="A639" s="161"/>
      <c r="B639" s="162"/>
      <c r="C639" s="10"/>
      <c r="D639" s="10"/>
      <c r="E639" s="10"/>
      <c r="F639" s="10"/>
      <c r="G639" s="10"/>
      <c r="H639" s="10"/>
      <c r="I639" s="10"/>
      <c r="J639" s="10"/>
      <c r="K639" s="55"/>
      <c r="L639" s="55"/>
      <c r="M639" s="55"/>
      <c r="N639" s="55"/>
      <c r="O639" s="55"/>
      <c r="P639" s="55"/>
      <c r="Q639" s="10"/>
      <c r="R639" s="10"/>
    </row>
    <row r="640" s="55" customFormat="true" ht="26.1" hidden="false" customHeight="true" outlineLevel="0" collapsed="false">
      <c r="A640" s="161"/>
      <c r="B640" s="161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</row>
    <row r="641" s="55" customFormat="true" ht="35.25" hidden="false" customHeight="true" outlineLevel="0" collapsed="false">
      <c r="A641" s="161"/>
      <c r="B641" s="162"/>
      <c r="C641" s="10"/>
      <c r="D641" s="10"/>
      <c r="E641" s="10"/>
      <c r="F641" s="10"/>
      <c r="G641" s="10"/>
      <c r="H641" s="10"/>
      <c r="I641" s="10"/>
      <c r="J641" s="10"/>
      <c r="Q641" s="10"/>
      <c r="R641" s="10"/>
    </row>
    <row r="642" s="10" customFormat="true" ht="31.5" hidden="false" customHeight="true" outlineLevel="0" collapsed="false">
      <c r="A642" s="161"/>
      <c r="B642" s="162"/>
      <c r="Q642" s="73"/>
      <c r="R642" s="73"/>
    </row>
    <row r="643" s="10" customFormat="true" ht="26.1" hidden="false" customHeight="true" outlineLevel="0" collapsed="false">
      <c r="A643" s="161"/>
      <c r="B643" s="162"/>
      <c r="Q643" s="55"/>
      <c r="R643" s="55"/>
    </row>
    <row r="644" s="10" customFormat="true" ht="26.1" hidden="false" customHeight="true" outlineLevel="0" collapsed="false">
      <c r="A644" s="161"/>
      <c r="B644" s="161"/>
      <c r="Q644" s="55"/>
      <c r="R644" s="55"/>
    </row>
    <row r="645" s="10" customFormat="true" ht="26.1" hidden="false" customHeight="true" outlineLevel="0" collapsed="false">
      <c r="A645" s="161"/>
      <c r="B645" s="162"/>
      <c r="I645" s="111"/>
      <c r="J645" s="111"/>
      <c r="K645" s="73"/>
      <c r="L645" s="73"/>
      <c r="M645" s="73"/>
      <c r="N645" s="73"/>
      <c r="O645" s="73"/>
      <c r="P645" s="73"/>
      <c r="Q645" s="55"/>
      <c r="R645" s="55"/>
    </row>
    <row r="646" s="10" customFormat="true" ht="26.1" hidden="false" customHeight="true" outlineLevel="0" collapsed="false">
      <c r="A646" s="161"/>
      <c r="B646" s="161"/>
      <c r="K646" s="55"/>
      <c r="L646" s="55"/>
      <c r="M646" s="55"/>
      <c r="N646" s="55"/>
      <c r="O646" s="55"/>
      <c r="P646" s="55"/>
      <c r="Q646" s="55"/>
      <c r="R646" s="55"/>
    </row>
    <row r="647" s="10" customFormat="true" ht="30.75" hidden="false" customHeight="true" outlineLevel="0" collapsed="false">
      <c r="A647" s="161"/>
      <c r="B647" s="161"/>
      <c r="K647" s="55"/>
      <c r="L647" s="55"/>
      <c r="M647" s="55"/>
      <c r="N647" s="55"/>
      <c r="O647" s="55"/>
      <c r="P647" s="55"/>
    </row>
    <row r="648" s="55" customFormat="true" ht="26.1" hidden="false" customHeight="true" outlineLevel="0" collapsed="false">
      <c r="A648" s="161"/>
      <c r="B648" s="161"/>
      <c r="C648" s="10"/>
      <c r="D648" s="10"/>
      <c r="E648" s="10"/>
      <c r="F648" s="10"/>
      <c r="G648" s="10"/>
      <c r="H648" s="10"/>
      <c r="I648" s="10"/>
      <c r="J648" s="10"/>
    </row>
    <row r="649" s="55" customFormat="true" ht="26.1" hidden="false" customHeight="true" outlineLevel="0" collapsed="false">
      <c r="A649" s="185"/>
      <c r="B649" s="186"/>
      <c r="C649" s="111"/>
      <c r="D649" s="111"/>
      <c r="E649" s="111"/>
      <c r="F649" s="111"/>
      <c r="G649" s="111"/>
      <c r="H649" s="111"/>
      <c r="I649" s="10"/>
      <c r="J649" s="10"/>
      <c r="Q649" s="160"/>
      <c r="R649" s="160"/>
    </row>
    <row r="650" s="55" customFormat="true" ht="26.1" hidden="false" customHeight="true" outlineLevel="0" collapsed="false">
      <c r="A650" s="161"/>
      <c r="B650" s="162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</row>
    <row r="651" s="55" customFormat="true" ht="26.1" hidden="false" customHeight="true" outlineLevel="0" collapsed="false">
      <c r="A651" s="161"/>
      <c r="B651" s="162"/>
      <c r="C651" s="10"/>
      <c r="D651" s="10"/>
      <c r="E651" s="10"/>
      <c r="F651" s="10"/>
      <c r="G651" s="10"/>
      <c r="H651" s="10"/>
      <c r="I651" s="10"/>
      <c r="J651" s="10"/>
    </row>
    <row r="652" s="55" customFormat="true" ht="26.1" hidden="false" customHeight="true" outlineLevel="0" collapsed="false">
      <c r="A652" s="161"/>
      <c r="B652" s="162"/>
      <c r="C652" s="10"/>
      <c r="D652" s="10"/>
      <c r="E652" s="10"/>
      <c r="F652" s="10"/>
      <c r="G652" s="10"/>
      <c r="H652" s="10"/>
      <c r="I652" s="10"/>
      <c r="J652" s="10"/>
      <c r="K652" s="160"/>
      <c r="L652" s="160"/>
      <c r="M652" s="160"/>
      <c r="N652" s="160"/>
      <c r="O652" s="160"/>
      <c r="P652" s="160"/>
      <c r="Q652" s="10"/>
      <c r="R652" s="10"/>
    </row>
    <row r="653" s="10" customFormat="true" ht="26.1" hidden="false" customHeight="true" outlineLevel="0" collapsed="false">
      <c r="A653" s="161"/>
      <c r="B653" s="162"/>
      <c r="K653" s="55"/>
      <c r="L653" s="55"/>
      <c r="M653" s="55"/>
      <c r="N653" s="55"/>
      <c r="O653" s="55"/>
      <c r="P653" s="55"/>
    </row>
    <row r="654" s="55" customFormat="true" ht="26.1" hidden="false" customHeight="true" outlineLevel="0" collapsed="false">
      <c r="A654" s="161"/>
      <c r="B654" s="161"/>
      <c r="C654" s="10"/>
      <c r="D654" s="10"/>
      <c r="E654" s="10"/>
      <c r="F654" s="10"/>
      <c r="G654" s="10"/>
      <c r="H654" s="10"/>
      <c r="I654" s="10"/>
      <c r="J654" s="10"/>
      <c r="Q654" s="10"/>
      <c r="R654" s="10"/>
    </row>
    <row r="655" s="55" customFormat="true" ht="26.1" hidden="false" customHeight="true" outlineLevel="0" collapsed="false">
      <c r="A655" s="161"/>
      <c r="B655" s="162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</row>
    <row r="656" s="55" customFormat="true" ht="26.1" hidden="false" customHeight="true" outlineLevel="0" collapsed="false">
      <c r="A656" s="161"/>
      <c r="B656" s="161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</row>
    <row r="657" s="10" customFormat="true" ht="26.1" hidden="false" customHeight="true" outlineLevel="0" collapsed="false">
      <c r="A657" s="161"/>
      <c r="B657" s="162"/>
    </row>
    <row r="658" s="55" customFormat="true" ht="26.1" hidden="false" customHeight="true" outlineLevel="0" collapsed="false">
      <c r="A658" s="161"/>
      <c r="B658" s="162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</row>
    <row r="659" s="55" customFormat="true" ht="26.1" hidden="false" customHeight="true" outlineLevel="0" collapsed="false">
      <c r="A659" s="161"/>
      <c r="B659" s="161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</row>
    <row r="660" s="55" customFormat="true" ht="26.1" hidden="false" customHeight="true" outlineLevel="0" collapsed="false">
      <c r="A660" s="161"/>
      <c r="B660" s="161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</row>
    <row r="661" s="10" customFormat="true" ht="26.1" hidden="false" customHeight="true" outlineLevel="0" collapsed="false">
      <c r="A661" s="161"/>
      <c r="B661" s="161"/>
      <c r="K661" s="55"/>
      <c r="L661" s="55"/>
      <c r="M661" s="55"/>
      <c r="N661" s="55"/>
      <c r="O661" s="55"/>
      <c r="P661" s="55"/>
      <c r="Q661" s="55"/>
      <c r="R661" s="55"/>
    </row>
    <row r="662" s="55" customFormat="true" ht="26.1" hidden="false" customHeight="true" outlineLevel="0" collapsed="false">
      <c r="A662" s="161"/>
      <c r="B662" s="161"/>
      <c r="C662" s="10"/>
      <c r="D662" s="10"/>
      <c r="E662" s="10"/>
      <c r="F662" s="10"/>
      <c r="G662" s="10"/>
      <c r="H662" s="10"/>
      <c r="I662" s="10"/>
      <c r="J662" s="10"/>
    </row>
    <row r="663" s="10" customFormat="true" ht="26.1" hidden="false" customHeight="true" outlineLevel="0" collapsed="false">
      <c r="A663" s="161"/>
      <c r="B663" s="161"/>
      <c r="K663" s="55"/>
      <c r="L663" s="55"/>
      <c r="M663" s="55"/>
      <c r="N663" s="55"/>
      <c r="O663" s="55"/>
      <c r="P663" s="55"/>
    </row>
    <row r="664" s="10" customFormat="true" ht="29.25" hidden="false" customHeight="true" outlineLevel="0" collapsed="false">
      <c r="A664" s="161"/>
      <c r="B664" s="161"/>
      <c r="K664" s="55"/>
      <c r="L664" s="55"/>
      <c r="M664" s="55"/>
      <c r="N664" s="55"/>
      <c r="O664" s="55"/>
      <c r="P664" s="55"/>
      <c r="Q664" s="55"/>
      <c r="R664" s="55"/>
    </row>
    <row r="665" s="10" customFormat="true" ht="26.1" hidden="false" customHeight="true" outlineLevel="0" collapsed="false">
      <c r="A665" s="161"/>
      <c r="B665" s="162"/>
      <c r="I665" s="111"/>
      <c r="J665" s="111"/>
      <c r="K665" s="73"/>
      <c r="L665" s="73"/>
      <c r="M665" s="55"/>
      <c r="N665" s="55"/>
      <c r="O665" s="55"/>
      <c r="P665" s="55"/>
      <c r="Q665" s="55"/>
      <c r="R665" s="55"/>
    </row>
    <row r="666" s="55" customFormat="true" ht="26.1" hidden="false" customHeight="true" outlineLevel="0" collapsed="false">
      <c r="A666" s="161"/>
      <c r="B666" s="162"/>
      <c r="C666" s="10"/>
      <c r="D666" s="10"/>
      <c r="E666" s="10"/>
      <c r="F666" s="10"/>
      <c r="G666" s="10"/>
      <c r="H666" s="10"/>
      <c r="I666" s="111"/>
      <c r="J666" s="111"/>
      <c r="K666" s="111"/>
      <c r="L666" s="111"/>
      <c r="M666" s="10"/>
      <c r="N666" s="10"/>
      <c r="O666" s="10"/>
      <c r="P666" s="10"/>
    </row>
    <row r="667" s="10" customFormat="true" ht="26.1" hidden="false" customHeight="true" outlineLevel="0" collapsed="false">
      <c r="A667" s="161"/>
      <c r="B667" s="162"/>
      <c r="I667" s="111"/>
      <c r="J667" s="111"/>
      <c r="K667" s="73"/>
      <c r="L667" s="73"/>
      <c r="M667" s="55"/>
      <c r="N667" s="55"/>
      <c r="O667" s="55"/>
      <c r="P667" s="55"/>
    </row>
    <row r="668" s="55" customFormat="true" ht="26.1" hidden="false" customHeight="true" outlineLevel="0" collapsed="false">
      <c r="A668" s="161"/>
      <c r="B668" s="162"/>
      <c r="C668" s="10"/>
      <c r="D668" s="10"/>
      <c r="E668" s="10"/>
      <c r="F668" s="10"/>
      <c r="G668" s="10"/>
      <c r="H668" s="10"/>
      <c r="I668" s="111"/>
      <c r="J668" s="111"/>
      <c r="K668" s="73"/>
      <c r="L668" s="73"/>
    </row>
    <row r="669" s="55" customFormat="true" ht="26.1" hidden="false" customHeight="true" outlineLevel="0" collapsed="false">
      <c r="A669" s="185"/>
      <c r="B669" s="186"/>
      <c r="C669" s="111"/>
      <c r="D669" s="111"/>
      <c r="E669" s="111"/>
      <c r="F669" s="111"/>
      <c r="G669" s="111"/>
      <c r="H669" s="111"/>
      <c r="I669" s="10"/>
      <c r="J669" s="10"/>
    </row>
    <row r="670" s="55" customFormat="true" ht="26.1" hidden="false" customHeight="true" outlineLevel="0" collapsed="false">
      <c r="A670" s="185"/>
      <c r="B670" s="185"/>
      <c r="C670" s="111"/>
      <c r="D670" s="111"/>
      <c r="E670" s="111"/>
      <c r="F670" s="111"/>
      <c r="G670" s="111"/>
      <c r="H670" s="111"/>
      <c r="I670" s="10"/>
      <c r="J670" s="10"/>
      <c r="K670" s="10"/>
      <c r="L670" s="10"/>
      <c r="M670" s="10"/>
      <c r="N670" s="10"/>
      <c r="O670" s="10"/>
      <c r="P670" s="10"/>
    </row>
    <row r="671" s="10" customFormat="true" ht="26.1" hidden="false" customHeight="true" outlineLevel="0" collapsed="false">
      <c r="A671" s="185"/>
      <c r="B671" s="186"/>
      <c r="C671" s="111"/>
      <c r="D671" s="111"/>
      <c r="E671" s="111"/>
      <c r="F671" s="111"/>
      <c r="G671" s="111"/>
      <c r="H671" s="111"/>
      <c r="K671" s="55"/>
      <c r="L671" s="55"/>
      <c r="M671" s="55"/>
      <c r="N671" s="55"/>
      <c r="O671" s="55"/>
      <c r="P671" s="55"/>
    </row>
    <row r="672" s="55" customFormat="true" ht="26.1" hidden="false" customHeight="true" outlineLevel="0" collapsed="false">
      <c r="A672" s="185"/>
      <c r="B672" s="186"/>
      <c r="C672" s="111"/>
      <c r="D672" s="111"/>
      <c r="E672" s="111"/>
      <c r="F672" s="111"/>
      <c r="G672" s="111"/>
      <c r="H672" s="111"/>
      <c r="I672" s="10"/>
      <c r="J672" s="10"/>
    </row>
    <row r="673" s="10" customFormat="true" ht="26.1" hidden="false" customHeight="true" outlineLevel="0" collapsed="false">
      <c r="A673" s="161"/>
      <c r="B673" s="162"/>
      <c r="K673" s="55"/>
      <c r="L673" s="55"/>
      <c r="M673" s="55"/>
      <c r="N673" s="55"/>
      <c r="O673" s="55"/>
      <c r="P673" s="55"/>
    </row>
    <row r="674" s="55" customFormat="true" ht="30.75" hidden="false" customHeight="true" outlineLevel="0" collapsed="false">
      <c r="A674" s="161"/>
      <c r="B674" s="161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</row>
    <row r="675" s="55" customFormat="true" ht="26.1" hidden="false" customHeight="true" outlineLevel="0" collapsed="false">
      <c r="A675" s="161"/>
      <c r="B675" s="162"/>
      <c r="C675" s="10"/>
      <c r="D675" s="10"/>
      <c r="E675" s="10"/>
      <c r="F675" s="10"/>
      <c r="G675" s="10"/>
      <c r="H675" s="10"/>
      <c r="I675" s="10"/>
      <c r="J675" s="10"/>
      <c r="Q675" s="10"/>
      <c r="R675" s="10"/>
    </row>
    <row r="676" s="55" customFormat="true" ht="26.1" hidden="false" customHeight="true" outlineLevel="0" collapsed="false">
      <c r="A676" s="161"/>
      <c r="B676" s="162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</row>
    <row r="677" s="10" customFormat="true" ht="26.1" hidden="false" customHeight="true" outlineLevel="0" collapsed="false">
      <c r="A677" s="161"/>
      <c r="B677" s="162"/>
    </row>
    <row r="678" s="10" customFormat="true" ht="26.1" hidden="false" customHeight="true" outlineLevel="0" collapsed="false">
      <c r="A678" s="161"/>
      <c r="B678" s="161"/>
      <c r="Q678" s="55"/>
      <c r="R678" s="55"/>
    </row>
    <row r="679" s="10" customFormat="true" ht="26.1" hidden="false" customHeight="true" outlineLevel="0" collapsed="false">
      <c r="A679" s="161"/>
      <c r="B679" s="162"/>
      <c r="K679" s="55"/>
      <c r="L679" s="55"/>
      <c r="M679" s="55"/>
      <c r="N679" s="55"/>
      <c r="O679" s="55"/>
      <c r="P679" s="55"/>
      <c r="Q679" s="55"/>
      <c r="R679" s="55"/>
    </row>
    <row r="680" s="55" customFormat="true" ht="26.1" hidden="false" customHeight="true" outlineLevel="0" collapsed="false">
      <c r="A680" s="212"/>
      <c r="B680" s="212"/>
      <c r="C680" s="10"/>
      <c r="D680" s="10"/>
      <c r="E680" s="10"/>
      <c r="F680" s="10"/>
      <c r="G680" s="10"/>
      <c r="H680" s="10"/>
      <c r="I680" s="213"/>
      <c r="J680" s="213"/>
      <c r="K680" s="213"/>
      <c r="L680" s="213"/>
      <c r="M680" s="213"/>
      <c r="N680" s="213"/>
      <c r="O680" s="10"/>
      <c r="P680" s="10"/>
    </row>
    <row r="681" s="10" customFormat="true" ht="26.1" hidden="false" customHeight="true" outlineLevel="0" collapsed="false">
      <c r="A681" s="161"/>
      <c r="B681" s="161"/>
      <c r="I681" s="214"/>
      <c r="J681" s="214"/>
      <c r="K681" s="215"/>
      <c r="L681" s="215"/>
      <c r="M681" s="215"/>
      <c r="N681" s="215"/>
      <c r="O681" s="55"/>
      <c r="P681" s="55"/>
    </row>
    <row r="682" s="55" customFormat="true" ht="26.1" hidden="false" customHeight="true" outlineLevel="0" collapsed="false">
      <c r="A682" s="161"/>
      <c r="B682" s="161"/>
      <c r="C682" s="10"/>
      <c r="D682" s="10"/>
      <c r="E682" s="10"/>
      <c r="F682" s="10"/>
      <c r="G682" s="10"/>
      <c r="H682" s="10"/>
      <c r="I682" s="173"/>
      <c r="J682" s="173"/>
      <c r="K682" s="216"/>
      <c r="L682" s="216"/>
      <c r="M682" s="174"/>
      <c r="N682" s="174"/>
    </row>
    <row r="683" s="55" customFormat="true" ht="26.1" hidden="false" customHeight="true" outlineLevel="0" collapsed="false">
      <c r="A683" s="161"/>
      <c r="B683" s="162"/>
      <c r="C683" s="10"/>
      <c r="D683" s="10"/>
      <c r="E683" s="10"/>
      <c r="F683" s="10"/>
      <c r="G683" s="10"/>
      <c r="H683" s="10"/>
      <c r="I683" s="173"/>
      <c r="J683" s="173"/>
      <c r="K683" s="216"/>
      <c r="L683" s="216"/>
      <c r="M683" s="174"/>
      <c r="N683" s="174"/>
      <c r="Q683" s="10"/>
      <c r="R683" s="10"/>
    </row>
    <row r="684" s="55" customFormat="true" ht="26.1" hidden="false" customHeight="true" outlineLevel="0" collapsed="false">
      <c r="A684" s="161"/>
      <c r="B684" s="161"/>
      <c r="C684" s="217"/>
      <c r="D684" s="217"/>
      <c r="E684" s="195"/>
      <c r="F684" s="218"/>
      <c r="G684" s="219"/>
      <c r="H684" s="213"/>
      <c r="I684" s="161"/>
      <c r="J684" s="161"/>
      <c r="K684" s="185"/>
      <c r="L684" s="185"/>
      <c r="M684" s="161"/>
      <c r="N684" s="161"/>
      <c r="O684" s="10"/>
      <c r="P684" s="10"/>
    </row>
    <row r="685" s="55" customFormat="true" ht="26.1" hidden="false" customHeight="true" outlineLevel="0" collapsed="false">
      <c r="A685" s="161"/>
      <c r="B685" s="162"/>
      <c r="C685" s="214"/>
      <c r="D685" s="214"/>
      <c r="E685" s="214"/>
      <c r="F685" s="214"/>
      <c r="G685" s="214"/>
      <c r="H685" s="214"/>
      <c r="I685" s="158"/>
      <c r="J685" s="158"/>
      <c r="K685" s="159"/>
      <c r="L685" s="159"/>
      <c r="M685" s="159"/>
      <c r="N685" s="159"/>
    </row>
    <row r="686" s="10" customFormat="true" ht="26.1" hidden="false" customHeight="true" outlineLevel="0" collapsed="false">
      <c r="A686" s="161"/>
      <c r="B686" s="162"/>
      <c r="C686" s="214"/>
      <c r="D686" s="214"/>
      <c r="E686" s="220"/>
      <c r="F686" s="221"/>
      <c r="G686" s="221"/>
      <c r="H686" s="173"/>
      <c r="I686" s="152"/>
      <c r="J686" s="152"/>
      <c r="K686" s="158"/>
      <c r="L686" s="158"/>
      <c r="M686" s="152"/>
      <c r="N686" s="152"/>
      <c r="Q686" s="55"/>
      <c r="R686" s="55"/>
    </row>
    <row r="687" s="55" customFormat="true" ht="26.1" hidden="false" customHeight="true" outlineLevel="0" collapsed="false">
      <c r="A687" s="161"/>
      <c r="B687" s="162"/>
      <c r="C687" s="214"/>
      <c r="D687" s="214"/>
      <c r="E687" s="220"/>
      <c r="F687" s="221"/>
      <c r="G687" s="221"/>
      <c r="H687" s="173"/>
      <c r="I687" s="152"/>
      <c r="J687" s="152"/>
      <c r="K687" s="159"/>
      <c r="L687" s="159"/>
      <c r="M687" s="153"/>
      <c r="N687" s="153"/>
      <c r="Q687" s="10"/>
      <c r="R687" s="10"/>
    </row>
    <row r="688" s="10" customFormat="true" ht="26.1" hidden="false" customHeight="true" outlineLevel="0" collapsed="false">
      <c r="A688" s="161"/>
      <c r="B688" s="161"/>
      <c r="C688" s="214"/>
      <c r="D688" s="214"/>
      <c r="E688" s="222"/>
      <c r="F688" s="221"/>
      <c r="G688" s="221"/>
      <c r="H688" s="161"/>
      <c r="I688" s="158"/>
      <c r="J688" s="158"/>
      <c r="K688" s="159"/>
      <c r="L688" s="159"/>
      <c r="M688" s="159"/>
      <c r="N688" s="159"/>
      <c r="O688" s="55"/>
      <c r="P688" s="55"/>
    </row>
    <row r="689" s="10" customFormat="true" ht="26.1" hidden="false" customHeight="true" outlineLevel="0" collapsed="false">
      <c r="A689" s="161"/>
      <c r="B689" s="162"/>
      <c r="C689" s="211"/>
      <c r="D689" s="211"/>
      <c r="E689" s="223"/>
      <c r="F689" s="221"/>
      <c r="G689" s="221"/>
      <c r="H689" s="158"/>
      <c r="I689" s="152"/>
      <c r="J689" s="152"/>
      <c r="K689" s="159"/>
      <c r="L689" s="159"/>
      <c r="M689" s="153"/>
      <c r="N689" s="153"/>
      <c r="O689" s="55"/>
      <c r="P689" s="55"/>
    </row>
    <row r="690" s="55" customFormat="true" ht="26.1" hidden="false" customHeight="true" outlineLevel="0" collapsed="false">
      <c r="A690" s="161"/>
      <c r="B690" s="161"/>
      <c r="C690" s="211"/>
      <c r="D690" s="211"/>
      <c r="E690" s="223"/>
      <c r="F690" s="221"/>
      <c r="G690" s="221"/>
      <c r="H690" s="152"/>
      <c r="I690" s="10"/>
      <c r="J690" s="10"/>
      <c r="K690" s="10"/>
      <c r="L690" s="10"/>
      <c r="M690" s="10"/>
      <c r="N690" s="10"/>
      <c r="O690" s="10"/>
      <c r="P690" s="10"/>
    </row>
    <row r="691" s="55" customFormat="true" ht="26.1" hidden="false" customHeight="true" outlineLevel="0" collapsed="false">
      <c r="A691" s="161"/>
      <c r="B691" s="162"/>
      <c r="C691" s="214"/>
      <c r="D691" s="214"/>
      <c r="E691" s="220"/>
      <c r="F691" s="224"/>
      <c r="G691" s="224"/>
      <c r="H691" s="152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97"/>
      <c r="T691" s="197"/>
      <c r="U691" s="197"/>
      <c r="V691" s="197"/>
      <c r="W691" s="197"/>
      <c r="X691" s="198"/>
      <c r="Y691" s="198"/>
    </row>
    <row r="692" s="55" customFormat="true" ht="26.1" hidden="false" customHeight="true" outlineLevel="0" collapsed="false">
      <c r="A692" s="161"/>
      <c r="B692" s="162"/>
      <c r="C692" s="211"/>
      <c r="D692" s="211"/>
      <c r="E692" s="225"/>
      <c r="F692" s="224"/>
      <c r="G692" s="224"/>
      <c r="H692" s="158"/>
      <c r="I692" s="10"/>
      <c r="J692" s="10"/>
      <c r="K692" s="10"/>
      <c r="L692" s="10"/>
      <c r="M692" s="10"/>
      <c r="N692" s="10"/>
      <c r="O692" s="10"/>
      <c r="P692" s="10"/>
      <c r="S692" s="199"/>
      <c r="T692" s="199"/>
      <c r="U692" s="199"/>
      <c r="V692" s="199"/>
      <c r="W692" s="199"/>
      <c r="X692" s="198"/>
      <c r="Y692" s="198"/>
    </row>
    <row r="693" s="55" customFormat="true" ht="26.1" hidden="false" customHeight="true" outlineLevel="0" collapsed="false">
      <c r="A693" s="161"/>
      <c r="B693" s="162"/>
      <c r="C693" s="214"/>
      <c r="D693" s="214"/>
      <c r="E693" s="222"/>
      <c r="F693" s="226"/>
      <c r="G693" s="226"/>
      <c r="H693" s="152"/>
      <c r="I693" s="10"/>
      <c r="J693" s="10"/>
      <c r="S693" s="209"/>
      <c r="T693" s="229"/>
      <c r="U693" s="199"/>
      <c r="V693" s="199"/>
      <c r="W693" s="199"/>
      <c r="X693" s="198"/>
      <c r="Y693" s="198"/>
    </row>
    <row r="694" s="55" customFormat="true" ht="26.1" hidden="false" customHeight="true" outlineLevel="0" collapsed="false">
      <c r="A694" s="161"/>
      <c r="B694" s="161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S694" s="209"/>
      <c r="T694" s="229"/>
      <c r="U694" s="199"/>
      <c r="V694" s="199"/>
      <c r="W694" s="199"/>
      <c r="X694" s="198"/>
      <c r="Y694" s="198"/>
    </row>
    <row r="695" s="55" customFormat="true" ht="26.1" hidden="false" customHeight="true" outlineLevel="0" collapsed="false">
      <c r="A695" s="161"/>
      <c r="B695" s="161"/>
      <c r="C695" s="10"/>
      <c r="D695" s="10"/>
      <c r="E695" s="10"/>
      <c r="F695" s="10"/>
      <c r="G695" s="10"/>
      <c r="H695" s="10"/>
      <c r="I695" s="10"/>
      <c r="J695" s="10"/>
      <c r="S695" s="209"/>
      <c r="T695" s="229"/>
      <c r="U695" s="199"/>
      <c r="V695" s="199"/>
      <c r="W695" s="199"/>
      <c r="X695" s="198"/>
      <c r="Y695" s="198"/>
    </row>
    <row r="696" s="10" customFormat="true" ht="26.1" hidden="false" customHeight="true" outlineLevel="0" collapsed="false">
      <c r="A696" s="161"/>
      <c r="B696" s="161"/>
      <c r="K696" s="55"/>
      <c r="L696" s="55"/>
      <c r="M696" s="55"/>
      <c r="N696" s="55"/>
      <c r="O696" s="55"/>
      <c r="P696" s="55"/>
      <c r="S696" s="211"/>
      <c r="T696" s="221"/>
      <c r="U696" s="200"/>
      <c r="V696" s="200"/>
      <c r="W696" s="200"/>
      <c r="X696" s="201"/>
      <c r="Y696" s="201"/>
    </row>
    <row r="697" s="55" customFormat="true" ht="26.1" hidden="false" customHeight="true" outlineLevel="0" collapsed="false">
      <c r="A697" s="161"/>
      <c r="B697" s="162"/>
      <c r="C697" s="10"/>
      <c r="D697" s="10"/>
      <c r="E697" s="10"/>
      <c r="F697" s="10"/>
      <c r="G697" s="10"/>
      <c r="H697" s="10"/>
      <c r="I697" s="10"/>
      <c r="J697" s="10"/>
      <c r="S697" s="209"/>
      <c r="T697" s="229"/>
      <c r="U697" s="199"/>
      <c r="V697" s="199"/>
      <c r="W697" s="199"/>
      <c r="X697" s="198"/>
      <c r="Y697" s="198"/>
    </row>
    <row r="698" s="10" customFormat="true" ht="26.1" hidden="false" customHeight="true" outlineLevel="0" collapsed="false">
      <c r="A698" s="161"/>
      <c r="B698" s="161"/>
      <c r="K698" s="55"/>
      <c r="L698" s="55"/>
      <c r="M698" s="55"/>
      <c r="N698" s="55"/>
      <c r="O698" s="55"/>
      <c r="P698" s="55"/>
      <c r="S698" s="200"/>
      <c r="T698" s="200"/>
      <c r="U698" s="200"/>
      <c r="V698" s="200"/>
      <c r="W698" s="200"/>
      <c r="X698" s="201"/>
      <c r="Y698" s="201"/>
    </row>
    <row r="699" s="55" customFormat="true" ht="26.1" hidden="false" customHeight="true" outlineLevel="0" collapsed="false">
      <c r="A699" s="161"/>
      <c r="B699" s="162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99"/>
      <c r="T699" s="199"/>
      <c r="U699" s="199"/>
      <c r="V699" s="199"/>
      <c r="W699" s="199"/>
      <c r="X699" s="198"/>
      <c r="Y699" s="198"/>
    </row>
    <row r="700" s="55" customFormat="true" ht="42" hidden="false" customHeight="true" outlineLevel="0" collapsed="false">
      <c r="A700" s="161"/>
      <c r="B700" s="162"/>
      <c r="C700" s="10"/>
      <c r="D700" s="10"/>
      <c r="E700" s="10"/>
      <c r="F700" s="10"/>
      <c r="G700" s="10"/>
      <c r="H700" s="10"/>
      <c r="I700" s="10"/>
      <c r="J700" s="10"/>
    </row>
    <row r="701" s="55" customFormat="true" ht="36.75" hidden="false" customHeight="true" outlineLevel="0" collapsed="false">
      <c r="A701" s="161"/>
      <c r="B701" s="162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96"/>
      <c r="R701" s="207"/>
      <c r="S701" s="73"/>
      <c r="T701" s="73"/>
      <c r="U701" s="73"/>
      <c r="V701" s="73"/>
      <c r="W701" s="73"/>
    </row>
    <row r="702" s="55" customFormat="true" ht="26.1" hidden="false" customHeight="true" outlineLevel="0" collapsed="false">
      <c r="A702" s="161"/>
      <c r="B702" s="162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99"/>
      <c r="R702" s="199"/>
    </row>
    <row r="703" s="10" customFormat="true" ht="26.1" hidden="false" customHeight="true" outlineLevel="0" collapsed="false">
      <c r="A703" s="152"/>
      <c r="B703" s="152"/>
      <c r="K703" s="55"/>
      <c r="L703" s="55"/>
      <c r="M703" s="55"/>
      <c r="N703" s="55"/>
      <c r="O703" s="55"/>
      <c r="P703" s="55"/>
      <c r="Q703" s="208"/>
      <c r="R703" s="209"/>
    </row>
    <row r="704" s="55" customFormat="true" ht="26.1" hidden="false" customHeight="true" outlineLevel="0" collapsed="false">
      <c r="A704" s="152"/>
      <c r="B704" s="153"/>
      <c r="C704" s="10"/>
      <c r="D704" s="10"/>
      <c r="E704" s="10"/>
      <c r="F704" s="10"/>
      <c r="G704" s="10"/>
      <c r="H704" s="10"/>
      <c r="I704" s="10"/>
      <c r="J704" s="10"/>
      <c r="K704" s="227"/>
      <c r="L704" s="227"/>
      <c r="M704" s="227"/>
      <c r="N704" s="197"/>
      <c r="O704" s="196"/>
      <c r="P704" s="196"/>
      <c r="Q704" s="208"/>
      <c r="R704" s="209"/>
    </row>
    <row r="705" s="10" customFormat="true" ht="26.1" hidden="false" customHeight="true" outlineLevel="0" collapsed="false">
      <c r="A705" s="183"/>
      <c r="B705" s="183"/>
      <c r="K705" s="228"/>
      <c r="L705" s="229"/>
      <c r="M705" s="229"/>
      <c r="N705" s="199"/>
      <c r="O705" s="199"/>
      <c r="P705" s="199"/>
      <c r="Q705" s="208"/>
      <c r="R705" s="209"/>
    </row>
    <row r="706" s="10" customFormat="true" ht="26.1" hidden="false" customHeight="true" outlineLevel="0" collapsed="false">
      <c r="A706" s="183"/>
      <c r="B706" s="183"/>
      <c r="K706" s="228"/>
      <c r="L706" s="229"/>
      <c r="M706" s="229"/>
      <c r="N706" s="199"/>
      <c r="O706" s="199"/>
      <c r="P706" s="208"/>
      <c r="Q706" s="210"/>
      <c r="R706" s="211"/>
    </row>
    <row r="707" s="55" customFormat="true" ht="26.1" hidden="false" customHeight="true" outlineLevel="0" collapsed="false">
      <c r="A707" s="187"/>
      <c r="B707" s="188"/>
      <c r="C707" s="10"/>
      <c r="D707" s="10"/>
      <c r="E707" s="10"/>
      <c r="F707" s="10"/>
      <c r="G707" s="10"/>
      <c r="H707" s="10"/>
      <c r="I707" s="10"/>
      <c r="J707" s="10"/>
      <c r="K707" s="228"/>
      <c r="L707" s="229"/>
      <c r="M707" s="229"/>
      <c r="N707" s="199"/>
      <c r="O707" s="199"/>
      <c r="P707" s="208"/>
      <c r="Q707" s="208"/>
      <c r="R707" s="209"/>
    </row>
    <row r="708" s="55" customFormat="true" ht="26.1" hidden="false" customHeight="true" outlineLevel="0" collapsed="false">
      <c r="A708" s="187"/>
      <c r="B708" s="188"/>
      <c r="C708" s="10"/>
      <c r="D708" s="10"/>
      <c r="E708" s="10"/>
      <c r="F708" s="10"/>
      <c r="G708" s="10"/>
      <c r="H708" s="10"/>
      <c r="I708" s="10"/>
      <c r="J708" s="10"/>
      <c r="K708" s="228"/>
      <c r="L708" s="229"/>
      <c r="M708" s="229"/>
      <c r="N708" s="199"/>
      <c r="O708" s="199"/>
      <c r="P708" s="208"/>
      <c r="Q708" s="200"/>
      <c r="R708" s="200"/>
    </row>
    <row r="709" s="55" customFormat="true" ht="26.1" hidden="false" customHeight="true" outlineLevel="0" collapsed="false">
      <c r="A709" s="161"/>
      <c r="B709" s="162"/>
      <c r="C709" s="10"/>
      <c r="D709" s="10"/>
      <c r="E709" s="10"/>
      <c r="F709" s="10"/>
      <c r="G709" s="10"/>
      <c r="H709" s="10"/>
      <c r="I709" s="10"/>
      <c r="J709" s="10"/>
      <c r="K709" s="225"/>
      <c r="L709" s="221"/>
      <c r="M709" s="221"/>
      <c r="N709" s="200"/>
      <c r="O709" s="200"/>
      <c r="P709" s="210"/>
      <c r="Q709" s="199"/>
      <c r="R709" s="199"/>
    </row>
    <row r="710" s="55" customFormat="true" ht="26.1" hidden="false" customHeight="true" outlineLevel="0" collapsed="false">
      <c r="A710" s="161"/>
      <c r="B710" s="162"/>
      <c r="C710" s="10"/>
      <c r="D710" s="10"/>
      <c r="E710" s="10"/>
      <c r="F710" s="10"/>
      <c r="G710" s="10"/>
      <c r="H710" s="10"/>
      <c r="I710" s="10"/>
      <c r="J710" s="10"/>
      <c r="K710" s="228"/>
      <c r="L710" s="229"/>
      <c r="M710" s="229"/>
      <c r="N710" s="199"/>
      <c r="O710" s="199"/>
      <c r="P710" s="208"/>
    </row>
    <row r="711" s="10" customFormat="true" ht="26.1" hidden="false" customHeight="true" outlineLevel="0" collapsed="false">
      <c r="A711" s="161"/>
      <c r="B711" s="162"/>
      <c r="K711" s="225"/>
      <c r="L711" s="221"/>
      <c r="M711" s="221"/>
      <c r="N711" s="200"/>
      <c r="O711" s="200"/>
      <c r="P711" s="200"/>
      <c r="Q711" s="73"/>
      <c r="R711" s="73"/>
    </row>
    <row r="712" s="55" customFormat="true" ht="26.1" hidden="false" customHeight="true" outlineLevel="0" collapsed="false">
      <c r="A712" s="161"/>
      <c r="B712" s="162"/>
      <c r="C712" s="10"/>
      <c r="D712" s="10"/>
      <c r="E712" s="10"/>
      <c r="F712" s="10"/>
      <c r="G712" s="10"/>
      <c r="H712" s="10"/>
      <c r="I712" s="10"/>
      <c r="J712" s="10"/>
      <c r="K712" s="228"/>
      <c r="L712" s="229"/>
      <c r="M712" s="229"/>
      <c r="N712" s="199"/>
      <c r="O712" s="199"/>
      <c r="P712" s="199"/>
    </row>
    <row r="713" s="58" customFormat="true" ht="26.1" hidden="false" customHeight="true" outlineLevel="0" collapsed="false">
      <c r="A713" s="161"/>
      <c r="B713" s="161"/>
      <c r="C713" s="10"/>
      <c r="D713" s="10"/>
      <c r="E713" s="10"/>
      <c r="F713" s="10"/>
      <c r="G713" s="10"/>
      <c r="H713" s="10"/>
      <c r="I713" s="10"/>
      <c r="J713" s="10"/>
      <c r="K713" s="55"/>
      <c r="L713" s="55"/>
      <c r="M713" s="55"/>
      <c r="N713" s="55"/>
      <c r="O713" s="55"/>
      <c r="P713" s="55"/>
      <c r="Q713" s="10"/>
      <c r="R713" s="10"/>
    </row>
    <row r="714" s="55" customFormat="true" ht="26.1" hidden="false" customHeight="true" outlineLevel="0" collapsed="false">
      <c r="A714" s="161"/>
      <c r="B714" s="162"/>
      <c r="C714" s="10"/>
      <c r="D714" s="10"/>
      <c r="E714" s="10"/>
      <c r="F714" s="10"/>
      <c r="G714" s="10"/>
      <c r="H714" s="10"/>
      <c r="I714" s="10"/>
      <c r="J714" s="10"/>
      <c r="K714" s="73"/>
      <c r="L714" s="73"/>
      <c r="M714" s="73"/>
      <c r="N714" s="73"/>
      <c r="O714" s="73"/>
      <c r="P714" s="73"/>
    </row>
    <row r="715" s="55" customFormat="true" ht="26.1" hidden="false" customHeight="true" outlineLevel="0" collapsed="false">
      <c r="A715" s="161"/>
      <c r="B715" s="161"/>
      <c r="C715" s="10"/>
      <c r="D715" s="10"/>
      <c r="E715" s="10"/>
      <c r="F715" s="10"/>
      <c r="G715" s="10"/>
      <c r="H715" s="10"/>
      <c r="I715" s="10"/>
      <c r="J715" s="10"/>
      <c r="Q715" s="10"/>
      <c r="R715" s="10"/>
    </row>
    <row r="716" s="55" customFormat="true" ht="41.25" hidden="false" customHeight="true" outlineLevel="0" collapsed="false">
      <c r="A716" s="161"/>
      <c r="B716" s="162"/>
      <c r="C716" s="10"/>
      <c r="D716" s="10"/>
      <c r="E716" s="10"/>
      <c r="F716" s="10"/>
      <c r="G716" s="10"/>
      <c r="H716" s="10"/>
      <c r="I716" s="10"/>
      <c r="J716" s="10"/>
      <c r="K716" s="8" t="e">
        <f aca="false">#REF!</f>
        <v>#REF!</v>
      </c>
      <c r="L716" s="10"/>
      <c r="M716" s="10"/>
      <c r="N716" s="10"/>
      <c r="O716" s="10"/>
      <c r="P716" s="10"/>
      <c r="Q716" s="10"/>
      <c r="R716" s="10"/>
    </row>
    <row r="717" s="10" customFormat="true" ht="26.1" hidden="false" customHeight="true" outlineLevel="0" collapsed="false">
      <c r="A717" s="230"/>
      <c r="B717" s="231"/>
      <c r="K717" s="55"/>
      <c r="L717" s="55"/>
      <c r="M717" s="55"/>
      <c r="N717" s="55"/>
      <c r="O717" s="55"/>
      <c r="P717" s="55"/>
      <c r="Q717" s="55"/>
      <c r="R717" s="55"/>
    </row>
    <row r="718" s="10" customFormat="true" ht="26.1" hidden="false" customHeight="true" outlineLevel="0" collapsed="false">
      <c r="A718" s="230"/>
      <c r="B718" s="231"/>
      <c r="Q718" s="55"/>
      <c r="R718" s="55"/>
    </row>
    <row r="719" s="10" customFormat="true" ht="26.1" hidden="false" customHeight="true" outlineLevel="0" collapsed="false">
      <c r="A719" s="230"/>
      <c r="B719" s="231"/>
      <c r="Q719" s="55"/>
      <c r="R719" s="55"/>
    </row>
    <row r="720" s="10" customFormat="true" ht="26.1" hidden="false" customHeight="true" outlineLevel="0" collapsed="false">
      <c r="A720" s="230"/>
      <c r="B720" s="230"/>
      <c r="K720" s="55"/>
      <c r="L720" s="55"/>
      <c r="M720" s="55"/>
      <c r="N720" s="55"/>
      <c r="O720" s="55"/>
      <c r="P720" s="55"/>
      <c r="Q720" s="55"/>
      <c r="R720" s="55"/>
    </row>
    <row r="721" s="160" customFormat="true" ht="26.1" hidden="false" customHeight="true" outlineLevel="0" collapsed="false">
      <c r="A721" s="230"/>
      <c r="B721" s="231"/>
      <c r="C721" s="10"/>
      <c r="D721" s="10"/>
      <c r="E721" s="10"/>
      <c r="F721" s="10"/>
      <c r="G721" s="10"/>
      <c r="H721" s="10"/>
      <c r="I721" s="10"/>
      <c r="J721" s="10"/>
      <c r="K721" s="55"/>
      <c r="L721" s="55"/>
      <c r="M721" s="55"/>
      <c r="N721" s="55"/>
      <c r="O721" s="55"/>
      <c r="P721" s="55"/>
      <c r="Q721" s="10"/>
      <c r="R721" s="10"/>
    </row>
    <row r="722" s="10" customFormat="true" ht="26.1" hidden="false" customHeight="true" outlineLevel="0" collapsed="false">
      <c r="A722" s="230"/>
      <c r="B722" s="230"/>
      <c r="K722" s="55"/>
      <c r="L722" s="55"/>
      <c r="M722" s="55"/>
      <c r="N722" s="55"/>
      <c r="O722" s="55"/>
      <c r="P722" s="55"/>
      <c r="Q722" s="55"/>
      <c r="R722" s="55"/>
    </row>
    <row r="723" s="55" customFormat="true" ht="26.1" hidden="false" customHeight="true" outlineLevel="0" collapsed="false">
      <c r="A723" s="230"/>
      <c r="B723" s="230"/>
      <c r="C723" s="10"/>
      <c r="D723" s="10"/>
      <c r="E723" s="10"/>
      <c r="F723" s="10"/>
      <c r="G723" s="10"/>
      <c r="H723" s="10"/>
      <c r="I723" s="10"/>
      <c r="J723" s="10"/>
      <c r="Q723" s="58"/>
      <c r="R723" s="58"/>
    </row>
    <row r="724" s="55" customFormat="true" ht="26.1" hidden="false" customHeight="true" outlineLevel="0" collapsed="false">
      <c r="A724" s="230"/>
      <c r="B724" s="231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</row>
    <row r="725" s="55" customFormat="true" ht="26.1" hidden="false" customHeight="true" outlineLevel="0" collapsed="false">
      <c r="A725" s="230"/>
      <c r="B725" s="231"/>
      <c r="C725" s="10"/>
      <c r="D725" s="10"/>
      <c r="E725" s="10"/>
      <c r="F725" s="10"/>
      <c r="G725" s="10"/>
      <c r="H725" s="10"/>
      <c r="I725" s="10"/>
      <c r="J725" s="10"/>
    </row>
    <row r="726" s="55" customFormat="true" ht="26.1" hidden="false" customHeight="true" outlineLevel="0" collapsed="false">
      <c r="A726" s="230"/>
      <c r="B726" s="231"/>
      <c r="C726" s="10"/>
      <c r="D726" s="10"/>
      <c r="E726" s="10"/>
      <c r="F726" s="10"/>
      <c r="G726" s="10"/>
      <c r="H726" s="10"/>
      <c r="I726" s="10"/>
      <c r="J726" s="10"/>
      <c r="K726" s="58"/>
      <c r="L726" s="58"/>
      <c r="M726" s="58"/>
      <c r="N726" s="58"/>
      <c r="O726" s="58"/>
      <c r="P726" s="58"/>
    </row>
    <row r="727" s="55" customFormat="true" ht="26.1" hidden="false" customHeight="true" outlineLevel="0" collapsed="false">
      <c r="A727" s="230"/>
      <c r="B727" s="231"/>
      <c r="C727" s="10"/>
      <c r="D727" s="10"/>
      <c r="E727" s="10"/>
      <c r="F727" s="10"/>
      <c r="G727" s="10"/>
      <c r="H727" s="10"/>
      <c r="I727" s="10"/>
      <c r="J727" s="10"/>
      <c r="Q727" s="10"/>
      <c r="R727" s="10"/>
    </row>
    <row r="728" s="10" customFormat="true" ht="26.1" hidden="false" customHeight="true" outlineLevel="0" collapsed="false">
      <c r="A728" s="230"/>
      <c r="B728" s="230"/>
      <c r="K728" s="55"/>
      <c r="L728" s="55"/>
      <c r="M728" s="55"/>
      <c r="N728" s="55"/>
      <c r="O728" s="55"/>
      <c r="P728" s="55"/>
    </row>
    <row r="729" s="55" customFormat="true" ht="26.1" hidden="false" customHeight="true" outlineLevel="0" collapsed="false">
      <c r="A729" s="230"/>
      <c r="B729" s="231"/>
      <c r="C729" s="10"/>
      <c r="D729" s="10"/>
      <c r="E729" s="10"/>
      <c r="F729" s="10"/>
      <c r="G729" s="10"/>
      <c r="H729" s="10"/>
      <c r="I729" s="10"/>
      <c r="J729" s="10"/>
      <c r="Q729" s="10"/>
      <c r="R729" s="10"/>
    </row>
    <row r="730" s="55" customFormat="true" ht="26.1" hidden="false" customHeight="true" outlineLevel="0" collapsed="false">
      <c r="A730" s="232"/>
      <c r="B730" s="233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</row>
    <row r="731" s="10" customFormat="true" ht="26.1" hidden="false" customHeight="true" outlineLevel="0" collapsed="false">
      <c r="A731" s="230"/>
      <c r="B731" s="231"/>
      <c r="Q731" s="160"/>
      <c r="R731" s="160"/>
    </row>
    <row r="732" s="55" customFormat="true" ht="26.1" hidden="false" customHeight="true" outlineLevel="0" collapsed="false">
      <c r="A732" s="230"/>
      <c r="B732" s="231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</row>
    <row r="733" s="55" customFormat="true" ht="26.1" hidden="false" customHeight="true" outlineLevel="0" collapsed="false">
      <c r="A733" s="230"/>
      <c r="B733" s="231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</row>
    <row r="734" s="55" customFormat="true" ht="26.1" hidden="false" customHeight="true" outlineLevel="0" collapsed="false">
      <c r="A734" s="230"/>
      <c r="B734" s="230"/>
      <c r="C734" s="10"/>
      <c r="D734" s="10"/>
      <c r="E734" s="10"/>
      <c r="F734" s="10"/>
      <c r="G734" s="10"/>
      <c r="H734" s="10"/>
      <c r="I734" s="10"/>
      <c r="J734" s="10"/>
      <c r="K734" s="160"/>
      <c r="L734" s="160"/>
      <c r="M734" s="160"/>
      <c r="N734" s="160"/>
      <c r="O734" s="160"/>
      <c r="P734" s="160"/>
    </row>
    <row r="735" s="55" customFormat="true" ht="26.1" hidden="false" customHeight="true" outlineLevel="0" collapsed="false">
      <c r="A735" s="230"/>
      <c r="B735" s="23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</row>
    <row r="736" s="58" customFormat="true" ht="26.1" hidden="false" customHeight="true" outlineLevel="0" collapsed="false">
      <c r="A736" s="161"/>
      <c r="B736" s="161"/>
      <c r="C736" s="10"/>
      <c r="D736" s="10"/>
      <c r="E736" s="10"/>
      <c r="F736" s="10"/>
      <c r="G736" s="10"/>
      <c r="H736" s="10"/>
      <c r="I736" s="10"/>
      <c r="J736" s="10"/>
      <c r="K736" s="55"/>
      <c r="L736" s="55"/>
      <c r="M736" s="55"/>
      <c r="N736" s="55"/>
      <c r="O736" s="55"/>
      <c r="P736" s="55"/>
      <c r="Q736" s="55"/>
      <c r="R736" s="55"/>
    </row>
    <row r="737" s="10" customFormat="true" ht="26.1" hidden="false" customHeight="true" outlineLevel="0" collapsed="false">
      <c r="A737" s="161"/>
      <c r="B737" s="161"/>
      <c r="K737" s="55"/>
      <c r="L737" s="55"/>
      <c r="M737" s="55"/>
      <c r="N737" s="55"/>
      <c r="O737" s="55"/>
      <c r="P737" s="55"/>
      <c r="Q737" s="55"/>
      <c r="R737" s="55"/>
    </row>
    <row r="738" s="10" customFormat="true" ht="30.75" hidden="false" customHeight="true" outlineLevel="0" collapsed="false">
      <c r="A738" s="161"/>
      <c r="B738" s="161"/>
      <c r="K738" s="55"/>
      <c r="L738" s="55"/>
      <c r="M738" s="55"/>
      <c r="N738" s="55"/>
      <c r="O738" s="55"/>
      <c r="P738" s="55"/>
    </row>
    <row r="739" s="55" customFormat="true" ht="26.1" hidden="false" customHeight="true" outlineLevel="0" collapsed="false">
      <c r="A739" s="161"/>
      <c r="B739" s="161"/>
      <c r="C739" s="10"/>
      <c r="D739" s="10"/>
      <c r="E739" s="10"/>
      <c r="F739" s="10"/>
      <c r="G739" s="10"/>
      <c r="H739" s="10"/>
      <c r="I739" s="10"/>
      <c r="J739" s="10"/>
    </row>
    <row r="740" s="10" customFormat="true" ht="26.1" hidden="false" customHeight="true" outlineLevel="0" collapsed="false">
      <c r="A740" s="161"/>
      <c r="B740" s="162"/>
      <c r="K740" s="55"/>
      <c r="L740" s="55"/>
      <c r="M740" s="55"/>
      <c r="N740" s="55"/>
      <c r="O740" s="55"/>
      <c r="P740" s="55"/>
      <c r="Q740" s="55"/>
      <c r="R740" s="55"/>
    </row>
    <row r="741" s="55" customFormat="true" ht="26.1" hidden="false" customHeight="true" outlineLevel="0" collapsed="false">
      <c r="A741" s="161"/>
      <c r="B741" s="162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</row>
    <row r="742" s="55" customFormat="true" ht="26.1" hidden="false" customHeight="true" outlineLevel="0" collapsed="false">
      <c r="A742" s="161"/>
      <c r="B742" s="162"/>
      <c r="C742" s="10"/>
      <c r="D742" s="10"/>
      <c r="E742" s="10"/>
      <c r="F742" s="10"/>
      <c r="G742" s="10"/>
      <c r="H742" s="10"/>
      <c r="I742" s="10"/>
      <c r="J742" s="10"/>
    </row>
    <row r="743" s="10" customFormat="true" ht="26.1" hidden="false" customHeight="true" outlineLevel="0" collapsed="false">
      <c r="A743" s="161"/>
      <c r="B743" s="162"/>
      <c r="K743" s="55"/>
      <c r="L743" s="55"/>
      <c r="M743" s="55"/>
      <c r="N743" s="55"/>
      <c r="O743" s="55"/>
      <c r="P743" s="55"/>
      <c r="Q743" s="55"/>
      <c r="R743" s="55"/>
    </row>
    <row r="744" s="10" customFormat="true" ht="28.5" hidden="false" customHeight="true" outlineLevel="0" collapsed="false">
      <c r="A744" s="161"/>
      <c r="B744" s="162"/>
      <c r="Q744" s="55"/>
      <c r="R744" s="55"/>
    </row>
    <row r="745" s="10" customFormat="true" ht="28.5" hidden="false" customHeight="true" outlineLevel="0" collapsed="false">
      <c r="A745" s="161"/>
      <c r="B745" s="161"/>
      <c r="K745" s="55"/>
      <c r="L745" s="55"/>
      <c r="M745" s="55"/>
      <c r="N745" s="55"/>
      <c r="O745" s="55"/>
      <c r="P745" s="55"/>
      <c r="Q745" s="55"/>
      <c r="R745" s="55"/>
    </row>
    <row r="746" s="73" customFormat="true" ht="34.5" hidden="false" customHeight="true" outlineLevel="0" collapsed="false">
      <c r="A746" s="161"/>
      <c r="B746" s="162"/>
      <c r="C746" s="10"/>
      <c r="D746" s="10"/>
      <c r="E746" s="10"/>
      <c r="F746" s="10"/>
      <c r="G746" s="10"/>
      <c r="H746" s="10"/>
      <c r="I746" s="10"/>
      <c r="J746" s="10"/>
      <c r="K746" s="55"/>
      <c r="L746" s="55"/>
      <c r="M746" s="55"/>
      <c r="N746" s="55"/>
      <c r="O746" s="55"/>
      <c r="P746" s="55"/>
      <c r="Q746" s="58"/>
      <c r="R746" s="58"/>
    </row>
    <row r="747" s="55" customFormat="true" ht="26.1" hidden="false" customHeight="true" outlineLevel="0" collapsed="false">
      <c r="A747" s="161"/>
      <c r="B747" s="162"/>
      <c r="C747" s="10"/>
      <c r="D747" s="10"/>
      <c r="E747" s="10"/>
      <c r="F747" s="10"/>
      <c r="G747" s="10"/>
      <c r="H747" s="10"/>
      <c r="I747" s="10"/>
      <c r="J747" s="10"/>
      <c r="Q747" s="10"/>
      <c r="R747" s="10"/>
    </row>
    <row r="748" s="10" customFormat="true" ht="26.1" hidden="false" customHeight="true" outlineLevel="0" collapsed="false">
      <c r="A748" s="161"/>
      <c r="B748" s="161"/>
      <c r="K748" s="55"/>
      <c r="L748" s="55"/>
      <c r="M748" s="55"/>
      <c r="N748" s="55"/>
      <c r="O748" s="55"/>
      <c r="P748" s="55"/>
    </row>
    <row r="749" s="10" customFormat="true" ht="26.1" hidden="false" customHeight="true" outlineLevel="0" collapsed="false">
      <c r="A749" s="161"/>
      <c r="B749" s="162"/>
      <c r="K749" s="58"/>
      <c r="L749" s="58"/>
      <c r="M749" s="58"/>
      <c r="N749" s="58"/>
      <c r="O749" s="58"/>
      <c r="P749" s="58"/>
      <c r="Q749" s="55"/>
      <c r="R749" s="55"/>
    </row>
    <row r="750" s="160" customFormat="true" ht="26.1" hidden="false" customHeight="true" outlineLevel="0" collapsed="false">
      <c r="A750" s="161"/>
      <c r="B750" s="162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</row>
    <row r="751" s="55" customFormat="true" ht="26.1" hidden="false" customHeight="true" outlineLevel="0" collapsed="false">
      <c r="A751" s="161"/>
      <c r="B751" s="162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</row>
    <row r="752" s="55" customFormat="true" ht="26.1" hidden="false" customHeight="true" outlineLevel="0" collapsed="false">
      <c r="A752" s="161"/>
      <c r="B752" s="162"/>
      <c r="C752" s="10"/>
      <c r="D752" s="10"/>
      <c r="E752" s="10"/>
      <c r="F752" s="10"/>
      <c r="G752" s="10"/>
      <c r="H752" s="10"/>
      <c r="I752" s="10"/>
      <c r="J752" s="10"/>
    </row>
    <row r="753" s="10" customFormat="true" ht="26.1" hidden="false" customHeight="true" outlineLevel="0" collapsed="false">
      <c r="A753" s="161"/>
      <c r="B753" s="162"/>
    </row>
    <row r="754" s="55" customFormat="true" ht="26.1" hidden="false" customHeight="true" outlineLevel="0" collapsed="false">
      <c r="A754" s="161"/>
      <c r="B754" s="161"/>
      <c r="C754" s="10"/>
      <c r="D754" s="10"/>
      <c r="E754" s="10"/>
      <c r="F754" s="10"/>
      <c r="G754" s="10"/>
      <c r="H754" s="10"/>
      <c r="I754" s="10"/>
      <c r="J754" s="10"/>
      <c r="Q754" s="10"/>
      <c r="R754" s="10"/>
    </row>
    <row r="755" s="10" customFormat="true" ht="26.1" hidden="false" customHeight="true" outlineLevel="0" collapsed="false">
      <c r="A755" s="161"/>
      <c r="B755" s="161"/>
      <c r="K755" s="55"/>
      <c r="L755" s="55"/>
      <c r="M755" s="55"/>
      <c r="N755" s="55"/>
      <c r="O755" s="55"/>
      <c r="P755" s="55"/>
    </row>
    <row r="756" s="55" customFormat="true" ht="31.5" hidden="false" customHeight="true" outlineLevel="0" collapsed="false">
      <c r="A756" s="161"/>
      <c r="B756" s="162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73"/>
      <c r="R756" s="73"/>
    </row>
    <row r="757" s="55" customFormat="true" ht="26.1" hidden="false" customHeight="true" outlineLevel="0" collapsed="false">
      <c r="A757" s="161"/>
      <c r="B757" s="161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</row>
    <row r="758" s="10" customFormat="true" ht="26.1" hidden="false" customHeight="true" outlineLevel="0" collapsed="false">
      <c r="A758" s="161"/>
      <c r="B758" s="162"/>
    </row>
    <row r="759" s="55" customFormat="true" ht="26.1" hidden="false" customHeight="true" outlineLevel="0" collapsed="false">
      <c r="A759" s="161"/>
      <c r="B759" s="162"/>
      <c r="C759" s="10"/>
      <c r="D759" s="10"/>
      <c r="E759" s="10"/>
      <c r="F759" s="10"/>
      <c r="G759" s="10"/>
      <c r="H759" s="10"/>
      <c r="I759" s="10"/>
      <c r="J759" s="10"/>
      <c r="K759" s="73"/>
      <c r="L759" s="73"/>
      <c r="M759" s="73"/>
      <c r="N759" s="73"/>
      <c r="O759" s="73"/>
      <c r="P759" s="73"/>
      <c r="Q759" s="10"/>
      <c r="R759" s="10"/>
    </row>
    <row r="760" s="10" customFormat="true" ht="26.1" hidden="false" customHeight="true" outlineLevel="0" collapsed="false">
      <c r="A760" s="161"/>
      <c r="B760" s="161"/>
      <c r="K760" s="55"/>
      <c r="L760" s="55"/>
      <c r="M760" s="55"/>
      <c r="N760" s="55"/>
      <c r="O760" s="55"/>
      <c r="P760" s="55"/>
      <c r="Q760" s="160"/>
      <c r="R760" s="160"/>
    </row>
    <row r="761" s="55" customFormat="true" ht="26.1" hidden="false" customHeight="true" outlineLevel="0" collapsed="false">
      <c r="A761" s="161"/>
      <c r="B761" s="161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</row>
    <row r="762" s="55" customFormat="true" ht="26.1" hidden="false" customHeight="true" outlineLevel="0" collapsed="false">
      <c r="A762" s="161"/>
      <c r="B762" s="161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</row>
    <row r="763" s="10" customFormat="true" ht="26.1" hidden="false" customHeight="true" outlineLevel="0" collapsed="false">
      <c r="A763" s="185"/>
      <c r="B763" s="186"/>
      <c r="K763" s="160"/>
      <c r="L763" s="160"/>
      <c r="M763" s="160"/>
      <c r="N763" s="160"/>
      <c r="O763" s="160"/>
      <c r="P763" s="160"/>
    </row>
    <row r="764" s="55" customFormat="true" ht="40.5" hidden="false" customHeight="true" outlineLevel="0" collapsed="false">
      <c r="A764" s="161"/>
      <c r="B764" s="162"/>
      <c r="C764" s="10"/>
      <c r="D764" s="10"/>
      <c r="E764" s="10"/>
      <c r="F764" s="10"/>
      <c r="G764" s="10"/>
      <c r="H764" s="10"/>
      <c r="I764" s="10"/>
      <c r="J764" s="10"/>
    </row>
    <row r="765" s="10" customFormat="true" ht="40.5" hidden="false" customHeight="true" outlineLevel="0" collapsed="false">
      <c r="A765" s="161"/>
      <c r="B765" s="161"/>
      <c r="K765" s="55"/>
      <c r="L765" s="55"/>
      <c r="M765" s="55"/>
      <c r="N765" s="55"/>
      <c r="O765" s="55"/>
      <c r="P765" s="55"/>
    </row>
    <row r="766" s="10" customFormat="true" ht="26.1" hidden="false" customHeight="true" outlineLevel="0" collapsed="false">
      <c r="A766" s="161"/>
      <c r="B766" s="161"/>
      <c r="Q766" s="55"/>
      <c r="R766" s="55"/>
    </row>
    <row r="767" s="55" customFormat="true" ht="26.1" hidden="false" customHeight="true" outlineLevel="0" collapsed="false">
      <c r="A767" s="161"/>
      <c r="B767" s="161"/>
      <c r="C767" s="10"/>
      <c r="D767" s="10"/>
      <c r="E767" s="10"/>
      <c r="F767" s="10"/>
      <c r="G767" s="10"/>
      <c r="H767" s="10"/>
      <c r="I767" s="10"/>
      <c r="J767" s="10"/>
    </row>
    <row r="768" s="55" customFormat="true" ht="26.1" hidden="false" customHeight="true" outlineLevel="0" collapsed="false">
      <c r="A768" s="161"/>
      <c r="B768" s="162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</row>
    <row r="769" s="10" customFormat="true" ht="26.1" hidden="false" customHeight="true" outlineLevel="0" collapsed="false">
      <c r="A769" s="161"/>
      <c r="B769" s="162"/>
      <c r="K769" s="55"/>
      <c r="L769" s="55"/>
      <c r="M769" s="55"/>
      <c r="N769" s="55"/>
      <c r="O769" s="55"/>
      <c r="P769" s="55"/>
      <c r="Q769" s="55"/>
      <c r="R769" s="55"/>
    </row>
    <row r="770" s="55" customFormat="true" ht="26.1" hidden="false" customHeight="true" outlineLevel="0" collapsed="false">
      <c r="A770" s="161"/>
      <c r="B770" s="161"/>
      <c r="C770" s="10"/>
      <c r="D770" s="10"/>
      <c r="E770" s="10"/>
      <c r="F770" s="10"/>
      <c r="G770" s="10"/>
      <c r="H770" s="10"/>
      <c r="I770" s="10"/>
      <c r="J770" s="10"/>
      <c r="Q770" s="10"/>
      <c r="R770" s="10"/>
    </row>
    <row r="771" s="55" customFormat="true" ht="26.1" hidden="false" customHeight="true" outlineLevel="0" collapsed="false">
      <c r="A771" s="212"/>
      <c r="B771" s="234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</row>
    <row r="772" s="55" customFormat="true" ht="26.1" hidden="false" customHeight="true" outlineLevel="0" collapsed="false">
      <c r="A772" s="161"/>
      <c r="B772" s="161"/>
      <c r="C772" s="10"/>
      <c r="D772" s="10"/>
      <c r="E772" s="10"/>
      <c r="F772" s="10"/>
      <c r="G772" s="10"/>
      <c r="H772" s="10"/>
      <c r="I772" s="10"/>
      <c r="J772" s="10"/>
    </row>
    <row r="773" s="111" customFormat="true" ht="26.1" hidden="false" customHeight="true" outlineLevel="0" collapsed="false">
      <c r="A773" s="161"/>
      <c r="B773" s="162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</row>
    <row r="774" s="55" customFormat="true" ht="26.1" hidden="false" customHeight="true" outlineLevel="0" collapsed="false">
      <c r="A774" s="161"/>
      <c r="B774" s="162"/>
      <c r="C774" s="10"/>
      <c r="D774" s="10"/>
      <c r="E774" s="10"/>
      <c r="F774" s="10"/>
      <c r="G774" s="10"/>
      <c r="H774" s="10"/>
      <c r="I774" s="10"/>
      <c r="J774" s="10"/>
    </row>
    <row r="775" s="10" customFormat="true" ht="26.1" hidden="false" customHeight="true" outlineLevel="0" collapsed="false">
      <c r="A775" s="161"/>
      <c r="B775" s="161"/>
      <c r="K775" s="55"/>
      <c r="L775" s="55"/>
      <c r="M775" s="55"/>
      <c r="N775" s="55"/>
      <c r="O775" s="55"/>
      <c r="P775" s="55"/>
    </row>
    <row r="776" s="10" customFormat="true" ht="26.1" hidden="false" customHeight="true" outlineLevel="0" collapsed="false">
      <c r="A776" s="161"/>
      <c r="B776" s="162"/>
    </row>
    <row r="777" s="55" customFormat="true" ht="26.1" hidden="false" customHeight="true" outlineLevel="0" collapsed="false">
      <c r="A777" s="161"/>
      <c r="B777" s="161"/>
      <c r="C777" s="10"/>
      <c r="D777" s="10"/>
      <c r="E777" s="10"/>
      <c r="F777" s="10"/>
      <c r="G777" s="10"/>
      <c r="H777" s="10"/>
      <c r="I777" s="10"/>
      <c r="J777" s="10"/>
    </row>
    <row r="778" s="55" customFormat="true" ht="26.1" hidden="false" customHeight="true" outlineLevel="0" collapsed="false">
      <c r="A778" s="161"/>
      <c r="B778" s="162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</row>
    <row r="779" s="55" customFormat="true" ht="26.1" hidden="false" customHeight="true" outlineLevel="0" collapsed="false">
      <c r="A779" s="161"/>
      <c r="B779" s="162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</row>
    <row r="780" s="55" customFormat="true" ht="26.1" hidden="false" customHeight="true" outlineLevel="0" collapsed="false">
      <c r="A780" s="161"/>
      <c r="B780" s="161"/>
      <c r="C780" s="10"/>
      <c r="D780" s="10"/>
      <c r="E780" s="10"/>
      <c r="F780" s="10"/>
      <c r="G780" s="10"/>
      <c r="H780" s="10"/>
      <c r="I780" s="10"/>
      <c r="J780" s="10"/>
    </row>
    <row r="781" s="55" customFormat="true" ht="26.1" hidden="false" customHeight="true" outlineLevel="0" collapsed="false">
      <c r="A781" s="161"/>
      <c r="B781" s="162"/>
      <c r="C781" s="10"/>
      <c r="D781" s="10"/>
      <c r="E781" s="10"/>
      <c r="F781" s="10"/>
      <c r="G781" s="10"/>
      <c r="H781" s="10"/>
      <c r="I781" s="10"/>
      <c r="J781" s="10"/>
    </row>
    <row r="782" s="55" customFormat="true" ht="26.1" hidden="false" customHeight="true" outlineLevel="0" collapsed="false">
      <c r="A782" s="161"/>
      <c r="B782" s="161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</row>
    <row r="783" s="55" customFormat="true" ht="26.1" hidden="false" customHeight="true" outlineLevel="0" collapsed="false">
      <c r="A783" s="161"/>
      <c r="B783" s="161"/>
      <c r="C783" s="10"/>
      <c r="D783" s="10"/>
      <c r="E783" s="10"/>
      <c r="F783" s="10"/>
      <c r="G783" s="10"/>
      <c r="H783" s="10"/>
      <c r="I783" s="10"/>
      <c r="J783" s="10"/>
      <c r="Q783" s="111"/>
      <c r="R783" s="111"/>
    </row>
    <row r="784" s="10" customFormat="true" ht="26.1" hidden="false" customHeight="true" outlineLevel="0" collapsed="false">
      <c r="A784" s="161"/>
      <c r="B784" s="162"/>
      <c r="K784" s="55"/>
      <c r="L784" s="55"/>
      <c r="M784" s="55"/>
      <c r="N784" s="55"/>
      <c r="O784" s="55"/>
      <c r="P784" s="55"/>
      <c r="Q784" s="55"/>
      <c r="R784" s="55"/>
    </row>
    <row r="785" s="55" customFormat="true" ht="26.1" hidden="false" customHeight="true" outlineLevel="0" collapsed="false">
      <c r="A785" s="161"/>
      <c r="B785" s="162"/>
      <c r="C785" s="10"/>
      <c r="D785" s="10"/>
      <c r="E785" s="10"/>
      <c r="F785" s="10"/>
      <c r="G785" s="10"/>
      <c r="H785" s="10"/>
      <c r="I785" s="10"/>
      <c r="J785" s="10"/>
      <c r="Q785" s="10"/>
      <c r="R785" s="10"/>
    </row>
    <row r="786" s="55" customFormat="true" ht="26.1" hidden="false" customHeight="true" outlineLevel="0" collapsed="false">
      <c r="A786" s="161"/>
      <c r="B786" s="161"/>
      <c r="C786" s="10"/>
      <c r="D786" s="10"/>
      <c r="E786" s="10"/>
      <c r="F786" s="10"/>
      <c r="G786" s="10"/>
      <c r="H786" s="10"/>
      <c r="I786" s="111"/>
      <c r="J786" s="111"/>
      <c r="K786" s="111"/>
      <c r="L786" s="111"/>
      <c r="M786" s="111"/>
      <c r="N786" s="111"/>
      <c r="O786" s="111"/>
      <c r="P786" s="111"/>
      <c r="Q786" s="10"/>
      <c r="R786" s="10"/>
    </row>
    <row r="787" s="55" customFormat="true" ht="26.1" hidden="false" customHeight="true" outlineLevel="0" collapsed="false">
      <c r="A787" s="161"/>
      <c r="B787" s="162"/>
      <c r="C787" s="10"/>
      <c r="D787" s="10"/>
      <c r="E787" s="10"/>
      <c r="F787" s="10"/>
      <c r="G787" s="10"/>
      <c r="H787" s="10"/>
      <c r="I787" s="10"/>
      <c r="J787" s="10"/>
    </row>
    <row r="788" s="10" customFormat="true" ht="26.1" hidden="false" customHeight="true" outlineLevel="0" collapsed="false">
      <c r="A788" s="161"/>
      <c r="B788" s="162"/>
      <c r="Q788" s="55"/>
      <c r="R788" s="55"/>
    </row>
    <row r="789" s="55" customFormat="true" ht="26.1" hidden="false" customHeight="true" outlineLevel="0" collapsed="false">
      <c r="A789" s="161"/>
      <c r="B789" s="162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</row>
    <row r="790" s="10" customFormat="true" ht="26.1" hidden="false" customHeight="true" outlineLevel="0" collapsed="false">
      <c r="A790" s="185"/>
      <c r="B790" s="185"/>
      <c r="C790" s="111"/>
      <c r="D790" s="111"/>
      <c r="E790" s="111"/>
      <c r="F790" s="111"/>
      <c r="G790" s="111"/>
      <c r="H790" s="111"/>
      <c r="K790" s="55"/>
      <c r="L790" s="55"/>
      <c r="M790" s="55"/>
      <c r="N790" s="55"/>
      <c r="O790" s="55"/>
      <c r="P790" s="55"/>
      <c r="Q790" s="55"/>
      <c r="R790" s="55"/>
    </row>
    <row r="791" s="55" customFormat="true" ht="59.25" hidden="false" customHeight="true" outlineLevel="0" collapsed="false">
      <c r="A791" s="161"/>
      <c r="B791" s="162"/>
      <c r="C791" s="10"/>
      <c r="D791" s="10"/>
      <c r="E791" s="10"/>
      <c r="F791" s="10"/>
      <c r="G791" s="10"/>
      <c r="H791" s="10"/>
      <c r="I791" s="10"/>
      <c r="J791" s="10"/>
    </row>
    <row r="792" s="55" customFormat="true" ht="33.75" hidden="false" customHeight="true" outlineLevel="0" collapsed="false">
      <c r="A792" s="161"/>
      <c r="B792" s="161"/>
      <c r="C792" s="10"/>
      <c r="D792" s="10"/>
      <c r="E792" s="10"/>
      <c r="F792" s="10"/>
      <c r="G792" s="10"/>
      <c r="H792" s="10"/>
      <c r="I792" s="10"/>
      <c r="J792" s="10"/>
    </row>
    <row r="793" s="10" customFormat="true" ht="26.1" hidden="false" customHeight="true" outlineLevel="0" collapsed="false">
      <c r="A793" s="161"/>
      <c r="B793" s="161"/>
      <c r="K793" s="55"/>
      <c r="L793" s="55"/>
      <c r="M793" s="55"/>
      <c r="N793" s="55"/>
      <c r="O793" s="55"/>
      <c r="P793" s="55"/>
      <c r="Q793" s="55"/>
      <c r="R793" s="55"/>
    </row>
    <row r="794" s="10" customFormat="true" ht="26.1" hidden="false" customHeight="true" outlineLevel="0" collapsed="false">
      <c r="A794" s="161"/>
      <c r="B794" s="162"/>
      <c r="K794" s="55"/>
      <c r="L794" s="55"/>
      <c r="M794" s="55"/>
      <c r="N794" s="55"/>
      <c r="O794" s="55"/>
      <c r="P794" s="55"/>
    </row>
    <row r="795" s="10" customFormat="true" ht="26.1" hidden="false" customHeight="true" outlineLevel="0" collapsed="false">
      <c r="A795" s="152"/>
      <c r="B795" s="153"/>
      <c r="K795" s="55"/>
      <c r="L795" s="55"/>
      <c r="M795" s="55"/>
      <c r="N795" s="55"/>
      <c r="O795" s="55"/>
      <c r="P795" s="55"/>
      <c r="Q795" s="55"/>
      <c r="R795" s="55"/>
    </row>
    <row r="796" s="10" customFormat="true" ht="26.1" hidden="false" customHeight="true" outlineLevel="0" collapsed="false">
      <c r="A796" s="152"/>
      <c r="B796" s="153"/>
      <c r="K796" s="55"/>
      <c r="L796" s="55"/>
      <c r="M796" s="55"/>
      <c r="N796" s="55"/>
      <c r="O796" s="55"/>
      <c r="P796" s="55"/>
      <c r="Q796" s="55"/>
      <c r="R796" s="55"/>
    </row>
    <row r="797" s="10" customFormat="true" ht="26.1" hidden="false" customHeight="true" outlineLevel="0" collapsed="false">
      <c r="A797" s="170"/>
      <c r="B797" s="171"/>
      <c r="K797" s="8" t="e">
        <f aca="false">#REF!</f>
        <v>#REF!</v>
      </c>
      <c r="Q797" s="55"/>
      <c r="R797" s="55"/>
    </row>
    <row r="798" s="10" customFormat="true" ht="26.1" hidden="false" customHeight="true" outlineLevel="0" collapsed="false">
      <c r="A798" s="183"/>
      <c r="B798" s="184"/>
      <c r="K798" s="55"/>
      <c r="L798" s="55"/>
      <c r="M798" s="55"/>
      <c r="N798" s="55"/>
      <c r="O798" s="55"/>
      <c r="P798" s="55"/>
    </row>
    <row r="799" s="55" customFormat="true" ht="26.1" hidden="false" customHeight="true" outlineLevel="0" collapsed="false">
      <c r="A799" s="187"/>
      <c r="B799" s="188"/>
      <c r="C799" s="10"/>
      <c r="D799" s="10"/>
      <c r="E799" s="10"/>
      <c r="F799" s="10"/>
      <c r="G799" s="10"/>
      <c r="H799" s="10"/>
      <c r="I799" s="10"/>
      <c r="J799" s="10"/>
    </row>
    <row r="800" s="55" customFormat="true" ht="26.1" hidden="false" customHeight="true" outlineLevel="0" collapsed="false">
      <c r="A800" s="170"/>
      <c r="B800" s="171"/>
      <c r="C800" s="10"/>
      <c r="D800" s="10"/>
      <c r="E800" s="10"/>
      <c r="F800" s="10"/>
      <c r="G800" s="10"/>
      <c r="H800" s="10"/>
      <c r="I800" s="10"/>
      <c r="J800" s="10"/>
      <c r="Q800" s="10"/>
      <c r="R800" s="10"/>
    </row>
    <row r="801" s="55" customFormat="true" ht="26.1" hidden="false" customHeight="true" outlineLevel="0" collapsed="false">
      <c r="A801" s="161"/>
      <c r="B801" s="161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</row>
    <row r="802" s="55" customFormat="true" ht="26.1" hidden="false" customHeight="true" outlineLevel="0" collapsed="false">
      <c r="A802" s="161"/>
      <c r="B802" s="162"/>
      <c r="C802" s="10"/>
      <c r="D802" s="10"/>
      <c r="E802" s="10"/>
      <c r="F802" s="10"/>
      <c r="G802" s="10"/>
      <c r="H802" s="10"/>
      <c r="I802" s="10"/>
      <c r="J802" s="10"/>
    </row>
    <row r="803" s="55" customFormat="true" ht="26.1" hidden="false" customHeight="true" outlineLevel="0" collapsed="false">
      <c r="A803" s="161"/>
      <c r="B803" s="162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</row>
    <row r="804" s="10" customFormat="true" ht="26.1" hidden="false" customHeight="true" outlineLevel="0" collapsed="false">
      <c r="A804" s="161"/>
      <c r="B804" s="162"/>
      <c r="K804" s="55"/>
      <c r="L804" s="55"/>
      <c r="M804" s="55"/>
      <c r="N804" s="55"/>
      <c r="O804" s="55"/>
      <c r="P804" s="55"/>
    </row>
    <row r="805" s="55" customFormat="true" ht="26.1" hidden="false" customHeight="true" outlineLevel="0" collapsed="false">
      <c r="A805" s="161"/>
      <c r="B805" s="161"/>
      <c r="C805" s="10"/>
      <c r="D805" s="10"/>
      <c r="E805" s="10"/>
      <c r="F805" s="10"/>
      <c r="G805" s="10"/>
      <c r="H805" s="10"/>
      <c r="I805" s="10"/>
      <c r="J805" s="10"/>
      <c r="Q805" s="10"/>
      <c r="R805" s="10"/>
    </row>
    <row r="806" s="55" customFormat="true" ht="26.1" hidden="false" customHeight="true" outlineLevel="0" collapsed="false">
      <c r="A806" s="161"/>
      <c r="B806" s="162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</row>
    <row r="807" s="55" customFormat="true" ht="26.1" hidden="false" customHeight="true" outlineLevel="0" collapsed="false">
      <c r="A807" s="161"/>
      <c r="B807" s="161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</row>
    <row r="808" s="10" customFormat="true" ht="26.1" hidden="false" customHeight="true" outlineLevel="0" collapsed="false">
      <c r="A808" s="161"/>
      <c r="B808" s="162"/>
    </row>
    <row r="809" s="55" customFormat="true" ht="26.1" hidden="false" customHeight="true" outlineLevel="0" collapsed="false">
      <c r="A809" s="161"/>
      <c r="B809" s="162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</row>
    <row r="810" s="55" customFormat="true" ht="26.1" hidden="false" customHeight="true" outlineLevel="0" collapsed="false">
      <c r="A810" s="161"/>
      <c r="B810" s="161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</row>
    <row r="811" s="55" customFormat="true" ht="26.1" hidden="false" customHeight="true" outlineLevel="0" collapsed="false">
      <c r="A811" s="161" t="n">
        <v>1.2375</v>
      </c>
      <c r="B811" s="161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</row>
    <row r="812" s="55" customFormat="true" ht="26.1" hidden="false" customHeight="true" outlineLevel="0" collapsed="false">
      <c r="A812" s="161"/>
      <c r="B812" s="161"/>
      <c r="C812" s="10"/>
      <c r="D812" s="10"/>
      <c r="E812" s="10"/>
      <c r="F812" s="10"/>
      <c r="G812" s="10"/>
      <c r="H812" s="10"/>
      <c r="I812" s="10"/>
      <c r="J812" s="10"/>
    </row>
    <row r="813" s="55" customFormat="true" ht="26.1" hidden="false" customHeight="true" outlineLevel="0" collapsed="false">
      <c r="A813" s="161"/>
      <c r="B813" s="161"/>
      <c r="C813" s="10"/>
      <c r="D813" s="10"/>
      <c r="E813" s="10"/>
      <c r="F813" s="10"/>
      <c r="G813" s="10"/>
      <c r="H813" s="10"/>
      <c r="I813" s="10"/>
      <c r="J813" s="10"/>
    </row>
    <row r="814" s="10" customFormat="true" ht="26.1" hidden="false" customHeight="true" outlineLevel="0" collapsed="false">
      <c r="A814" s="161"/>
      <c r="B814" s="161"/>
      <c r="K814" s="55"/>
      <c r="L814" s="55"/>
      <c r="M814" s="55"/>
      <c r="N814" s="55"/>
      <c r="O814" s="55"/>
      <c r="P814" s="55"/>
    </row>
    <row r="815" s="10" customFormat="true" ht="30.75" hidden="false" customHeight="true" outlineLevel="0" collapsed="false">
      <c r="A815" s="161"/>
      <c r="B815" s="161"/>
      <c r="K815" s="55"/>
      <c r="L815" s="55"/>
      <c r="M815" s="55"/>
      <c r="N815" s="55"/>
      <c r="O815" s="55"/>
      <c r="P815" s="55"/>
      <c r="Q815" s="55"/>
      <c r="R815" s="55"/>
    </row>
    <row r="816" s="55" customFormat="true" ht="26.1" hidden="false" customHeight="true" outlineLevel="0" collapsed="false">
      <c r="A816" s="161"/>
      <c r="B816" s="162"/>
      <c r="C816" s="10"/>
      <c r="D816" s="10"/>
      <c r="E816" s="10"/>
      <c r="F816" s="10"/>
      <c r="G816" s="10"/>
      <c r="H816" s="10"/>
      <c r="I816" s="10"/>
      <c r="J816" s="10"/>
    </row>
    <row r="817" s="10" customFormat="true" ht="26.1" hidden="false" customHeight="true" outlineLevel="0" collapsed="false">
      <c r="A817" s="161"/>
      <c r="B817" s="162"/>
      <c r="Q817" s="55"/>
      <c r="R817" s="55"/>
    </row>
    <row r="818" s="55" customFormat="true" ht="26.1" hidden="false" customHeight="true" outlineLevel="0" collapsed="false">
      <c r="A818" s="161"/>
      <c r="B818" s="162"/>
      <c r="C818" s="10"/>
      <c r="D818" s="10"/>
      <c r="E818" s="10"/>
      <c r="F818" s="10"/>
      <c r="G818" s="10"/>
      <c r="H818" s="10"/>
      <c r="I818" s="10"/>
      <c r="J818" s="10"/>
      <c r="Q818" s="10"/>
      <c r="R818" s="10"/>
    </row>
    <row r="819" s="10" customFormat="true" ht="26.1" hidden="false" customHeight="true" outlineLevel="0" collapsed="false">
      <c r="A819" s="161"/>
      <c r="B819" s="162"/>
      <c r="K819" s="55"/>
      <c r="L819" s="55"/>
      <c r="M819" s="55"/>
      <c r="N819" s="55"/>
      <c r="O819" s="55"/>
      <c r="P819" s="55"/>
      <c r="Q819" s="55"/>
      <c r="R819" s="55"/>
    </row>
    <row r="820" s="55" customFormat="true" ht="26.1" hidden="false" customHeight="true" outlineLevel="0" collapsed="false">
      <c r="A820" s="161"/>
      <c r="B820" s="162"/>
      <c r="C820" s="10"/>
      <c r="D820" s="10"/>
      <c r="E820" s="10"/>
      <c r="F820" s="10"/>
      <c r="G820" s="10"/>
      <c r="H820" s="10"/>
      <c r="I820" s="10"/>
      <c r="J820" s="10"/>
    </row>
    <row r="821" s="111" customFormat="true" ht="32.25" hidden="false" customHeight="true" outlineLevel="0" collapsed="false">
      <c r="A821" s="161"/>
      <c r="B821" s="161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55"/>
      <c r="R821" s="55"/>
    </row>
    <row r="822" s="55" customFormat="true" ht="26.1" hidden="false" customHeight="true" outlineLevel="0" collapsed="false">
      <c r="A822" s="161"/>
      <c r="B822" s="162"/>
      <c r="C822" s="10"/>
      <c r="D822" s="10"/>
      <c r="E822" s="10"/>
      <c r="F822" s="10"/>
      <c r="G822" s="10"/>
      <c r="H822" s="10"/>
      <c r="I822" s="10"/>
      <c r="J822" s="10"/>
    </row>
    <row r="823" s="55" customFormat="true" ht="31.5" hidden="false" customHeight="true" outlineLevel="0" collapsed="false">
      <c r="A823" s="161"/>
      <c r="B823" s="162"/>
      <c r="C823" s="10"/>
      <c r="D823" s="10"/>
      <c r="E823" s="10"/>
      <c r="F823" s="10"/>
      <c r="G823" s="10"/>
      <c r="H823" s="10"/>
      <c r="I823" s="10"/>
      <c r="J823" s="10"/>
    </row>
    <row r="824" s="10" customFormat="true" ht="26.1" hidden="false" customHeight="true" outlineLevel="0" collapsed="false">
      <c r="A824" s="161"/>
      <c r="B824" s="162"/>
      <c r="K824" s="55"/>
      <c r="L824" s="55"/>
      <c r="M824" s="55"/>
      <c r="N824" s="55"/>
      <c r="O824" s="55"/>
      <c r="P824" s="55"/>
    </row>
    <row r="825" s="55" customFormat="true" ht="26.1" hidden="false" customHeight="true" outlineLevel="0" collapsed="false">
      <c r="A825" s="161"/>
      <c r="B825" s="161"/>
      <c r="C825" s="10"/>
      <c r="D825" s="10"/>
      <c r="E825" s="10"/>
      <c r="F825" s="10"/>
      <c r="G825" s="10"/>
      <c r="H825" s="10"/>
      <c r="I825" s="10"/>
      <c r="J825" s="10"/>
      <c r="Q825" s="10"/>
      <c r="R825" s="10"/>
    </row>
    <row r="826" s="55" customFormat="true" ht="26.1" hidden="false" customHeight="true" outlineLevel="0" collapsed="false">
      <c r="A826" s="161"/>
      <c r="B826" s="162"/>
      <c r="C826" s="10"/>
      <c r="D826" s="10"/>
      <c r="E826" s="10"/>
      <c r="F826" s="10"/>
      <c r="G826" s="10"/>
      <c r="H826" s="10"/>
      <c r="I826" s="10"/>
      <c r="J826" s="10"/>
    </row>
    <row r="827" s="10" customFormat="true" ht="26.1" hidden="false" customHeight="true" outlineLevel="0" collapsed="false">
      <c r="A827" s="161"/>
      <c r="B827" s="162"/>
    </row>
    <row r="828" s="10" customFormat="true" ht="26.1" hidden="false" customHeight="true" outlineLevel="0" collapsed="false">
      <c r="A828" s="161"/>
      <c r="B828" s="162"/>
      <c r="Q828" s="55"/>
      <c r="R828" s="55"/>
    </row>
    <row r="829" s="10" customFormat="true" ht="26.1" hidden="false" customHeight="true" outlineLevel="0" collapsed="false">
      <c r="A829" s="161"/>
      <c r="B829" s="162"/>
      <c r="K829" s="55"/>
      <c r="L829" s="55"/>
      <c r="M829" s="55"/>
      <c r="N829" s="55"/>
      <c r="O829" s="55"/>
      <c r="P829" s="55"/>
    </row>
    <row r="830" s="55" customFormat="true" ht="26.1" hidden="false" customHeight="true" outlineLevel="0" collapsed="false">
      <c r="A830" s="161"/>
      <c r="B830" s="162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</row>
    <row r="831" s="10" customFormat="true" ht="26.1" hidden="false" customHeight="true" outlineLevel="0" collapsed="false">
      <c r="A831" s="161"/>
      <c r="B831" s="161"/>
      <c r="K831" s="55"/>
      <c r="L831" s="55"/>
      <c r="M831" s="55"/>
      <c r="N831" s="55"/>
      <c r="O831" s="55"/>
      <c r="P831" s="55"/>
      <c r="Q831" s="111"/>
      <c r="R831" s="111"/>
    </row>
    <row r="832" s="58" customFormat="true" ht="26.1" hidden="false" customHeight="true" outlineLevel="0" collapsed="false">
      <c r="A832" s="161"/>
      <c r="B832" s="161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55"/>
      <c r="R832" s="55"/>
    </row>
    <row r="833" s="55" customFormat="true" ht="26.1" hidden="false" customHeight="true" outlineLevel="0" collapsed="false">
      <c r="A833" s="161"/>
      <c r="B833" s="162"/>
      <c r="C833" s="10"/>
      <c r="D833" s="10"/>
      <c r="E833" s="10"/>
      <c r="F833" s="10"/>
      <c r="G833" s="10"/>
      <c r="H833" s="10"/>
      <c r="I833" s="10"/>
      <c r="J833" s="10"/>
    </row>
    <row r="834" s="55" customFormat="true" ht="26.1" hidden="false" customHeight="true" outlineLevel="0" collapsed="false">
      <c r="A834" s="161"/>
      <c r="B834" s="161"/>
      <c r="C834" s="10"/>
      <c r="D834" s="10"/>
      <c r="E834" s="10"/>
      <c r="F834" s="10"/>
      <c r="G834" s="10"/>
      <c r="H834" s="10"/>
      <c r="I834" s="111"/>
      <c r="J834" s="111"/>
      <c r="K834" s="111"/>
      <c r="L834" s="111"/>
      <c r="M834" s="111"/>
      <c r="N834" s="111"/>
      <c r="O834" s="111"/>
      <c r="P834" s="111"/>
      <c r="Q834" s="10"/>
      <c r="R834" s="10"/>
    </row>
    <row r="835" s="10" customFormat="true" ht="26.1" hidden="false" customHeight="true" outlineLevel="0" collapsed="false">
      <c r="A835" s="161"/>
      <c r="B835" s="162"/>
      <c r="K835" s="55"/>
      <c r="L835" s="55"/>
      <c r="M835" s="55"/>
      <c r="N835" s="55"/>
      <c r="O835" s="55"/>
      <c r="P835" s="55"/>
      <c r="Q835" s="55"/>
      <c r="R835" s="55"/>
    </row>
    <row r="836" s="10" customFormat="true" ht="31.5" hidden="false" customHeight="true" outlineLevel="0" collapsed="false">
      <c r="A836" s="161"/>
      <c r="B836" s="161"/>
      <c r="K836" s="55"/>
      <c r="L836" s="55"/>
      <c r="M836" s="55"/>
      <c r="N836" s="55"/>
      <c r="O836" s="55"/>
      <c r="P836" s="55"/>
      <c r="Q836" s="55"/>
      <c r="R836" s="55"/>
    </row>
    <row r="837" s="10" customFormat="true" ht="30.75" hidden="false" customHeight="true" outlineLevel="0" collapsed="false">
      <c r="A837" s="161"/>
      <c r="B837" s="162"/>
    </row>
    <row r="838" s="55" customFormat="true" ht="30.75" hidden="false" customHeight="true" outlineLevel="0" collapsed="false">
      <c r="A838" s="185"/>
      <c r="B838" s="185"/>
      <c r="C838" s="111"/>
      <c r="D838" s="111"/>
      <c r="E838" s="111"/>
      <c r="F838" s="111"/>
      <c r="G838" s="111"/>
      <c r="H838" s="111"/>
      <c r="I838" s="10"/>
      <c r="J838" s="10"/>
      <c r="Q838" s="10"/>
      <c r="R838" s="10"/>
    </row>
    <row r="839" s="55" customFormat="true" ht="26.1" hidden="false" customHeight="true" outlineLevel="0" collapsed="false">
      <c r="A839" s="161"/>
      <c r="B839" s="162"/>
      <c r="C839" s="10"/>
      <c r="D839" s="10"/>
      <c r="E839" s="10"/>
      <c r="F839" s="10"/>
      <c r="G839" s="10"/>
      <c r="H839" s="10"/>
      <c r="I839" s="10"/>
      <c r="J839" s="10"/>
      <c r="Q839" s="10"/>
      <c r="R839" s="10"/>
    </row>
    <row r="840" s="55" customFormat="true" ht="26.1" hidden="false" customHeight="true" outlineLevel="0" collapsed="false">
      <c r="A840" s="161"/>
      <c r="B840" s="162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</row>
    <row r="841" s="55" customFormat="true" ht="26.1" hidden="false" customHeight="true" outlineLevel="0" collapsed="false">
      <c r="A841" s="161"/>
      <c r="B841" s="161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</row>
    <row r="842" s="55" customFormat="true" ht="26.1" hidden="false" customHeight="true" outlineLevel="0" collapsed="false">
      <c r="A842" s="161"/>
      <c r="B842" s="162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58"/>
      <c r="R842" s="58"/>
    </row>
    <row r="843" s="10" customFormat="true" ht="26.1" hidden="false" customHeight="true" outlineLevel="0" collapsed="false">
      <c r="A843" s="161"/>
      <c r="B843" s="162"/>
      <c r="K843" s="55"/>
      <c r="L843" s="55"/>
      <c r="M843" s="55"/>
      <c r="N843" s="55"/>
      <c r="O843" s="55"/>
      <c r="P843" s="55"/>
      <c r="Q843" s="55"/>
      <c r="R843" s="55"/>
    </row>
    <row r="844" s="55" customFormat="true" ht="26.1" hidden="false" customHeight="true" outlineLevel="0" collapsed="false">
      <c r="A844" s="161"/>
      <c r="B844" s="161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</row>
    <row r="845" s="10" customFormat="true" ht="26.1" hidden="false" customHeight="true" outlineLevel="0" collapsed="false">
      <c r="A845" s="161"/>
      <c r="B845" s="161"/>
      <c r="K845" s="58"/>
      <c r="L845" s="58"/>
      <c r="M845" s="58"/>
      <c r="N845" s="58"/>
      <c r="O845" s="58"/>
      <c r="P845" s="58"/>
    </row>
    <row r="846" s="111" customFormat="true" ht="26.1" hidden="false" customHeight="true" outlineLevel="0" collapsed="false">
      <c r="A846" s="161"/>
      <c r="B846" s="161"/>
      <c r="C846" s="10"/>
      <c r="D846" s="10"/>
      <c r="E846" s="10"/>
      <c r="F846" s="10"/>
      <c r="G846" s="10"/>
      <c r="H846" s="10"/>
      <c r="I846" s="10"/>
      <c r="J846" s="10"/>
      <c r="K846" s="55"/>
      <c r="L846" s="55"/>
      <c r="M846" s="55"/>
      <c r="N846" s="55"/>
      <c r="O846" s="55"/>
      <c r="P846" s="55"/>
      <c r="Q846" s="10"/>
      <c r="R846" s="10"/>
      <c r="S846" s="10"/>
      <c r="T846" s="10"/>
      <c r="U846" s="10"/>
      <c r="V846" s="10"/>
      <c r="W846" s="10"/>
    </row>
    <row r="847" s="10" customFormat="true" ht="26.1" hidden="false" customHeight="true" outlineLevel="0" collapsed="false">
      <c r="A847" s="161"/>
      <c r="B847" s="162"/>
      <c r="K847" s="55"/>
      <c r="L847" s="55"/>
      <c r="M847" s="55"/>
      <c r="N847" s="55"/>
      <c r="O847" s="55"/>
      <c r="P847" s="55"/>
    </row>
    <row r="848" s="55" customFormat="true" ht="26.1" hidden="false" customHeight="true" outlineLevel="0" collapsed="false">
      <c r="A848" s="161"/>
      <c r="B848" s="161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</row>
    <row r="849" s="55" customFormat="true" ht="26.1" hidden="false" customHeight="true" outlineLevel="0" collapsed="false">
      <c r="A849" s="161"/>
      <c r="B849" s="162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</row>
    <row r="850" s="55" customFormat="true" ht="43.5" hidden="false" customHeight="true" outlineLevel="0" collapsed="false">
      <c r="A850" s="161"/>
      <c r="B850" s="162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</row>
    <row r="851" s="55" customFormat="true" ht="31.5" hidden="false" customHeight="true" outlineLevel="0" collapsed="false">
      <c r="A851" s="161"/>
      <c r="B851" s="162"/>
      <c r="C851" s="10"/>
      <c r="D851" s="10"/>
      <c r="E851" s="10"/>
      <c r="F851" s="10"/>
      <c r="G851" s="10"/>
      <c r="H851" s="10"/>
      <c r="I851" s="10"/>
      <c r="J851" s="10"/>
    </row>
    <row r="852" s="55" customFormat="true" ht="26.1" hidden="false" customHeight="true" outlineLevel="0" collapsed="false">
      <c r="A852" s="161"/>
      <c r="B852" s="161"/>
      <c r="C852" s="10"/>
      <c r="D852" s="10"/>
      <c r="E852" s="10"/>
      <c r="F852" s="10"/>
      <c r="G852" s="10"/>
      <c r="H852" s="10"/>
      <c r="I852" s="10"/>
      <c r="J852" s="10"/>
    </row>
    <row r="853" s="10" customFormat="true" ht="26.1" hidden="false" customHeight="true" outlineLevel="0" collapsed="false">
      <c r="A853" s="161"/>
      <c r="B853" s="161"/>
      <c r="K853" s="55"/>
      <c r="L853" s="55"/>
      <c r="M853" s="55"/>
      <c r="N853" s="55"/>
      <c r="O853" s="55"/>
      <c r="P853" s="55"/>
    </row>
    <row r="854" s="55" customFormat="true" ht="26.1" hidden="false" customHeight="true" outlineLevel="0" collapsed="false">
      <c r="A854" s="161"/>
      <c r="B854" s="161"/>
      <c r="C854" s="10"/>
      <c r="D854" s="10"/>
      <c r="E854" s="10"/>
      <c r="F854" s="10"/>
      <c r="G854" s="10"/>
      <c r="H854" s="10"/>
      <c r="I854" s="10"/>
      <c r="J854" s="10"/>
    </row>
    <row r="855" s="10" customFormat="true" ht="26.1" hidden="false" customHeight="true" outlineLevel="0" collapsed="false">
      <c r="A855" s="161"/>
      <c r="B855" s="162"/>
      <c r="K855" s="55"/>
      <c r="L855" s="55"/>
      <c r="M855" s="55"/>
      <c r="N855" s="55"/>
      <c r="O855" s="55"/>
      <c r="P855" s="55"/>
      <c r="S855" s="111"/>
      <c r="T855" s="111"/>
      <c r="U855" s="111"/>
      <c r="V855" s="111"/>
      <c r="W855" s="111"/>
    </row>
    <row r="856" s="55" customFormat="true" ht="33.75" hidden="false" customHeight="true" outlineLevel="0" collapsed="false">
      <c r="A856" s="161"/>
      <c r="B856" s="162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</row>
    <row r="857" s="10" customFormat="true" ht="34.5" hidden="false" customHeight="true" outlineLevel="0" collapsed="false">
      <c r="A857" s="161"/>
      <c r="B857" s="162"/>
      <c r="K857" s="55"/>
      <c r="L857" s="55"/>
      <c r="M857" s="55"/>
      <c r="N857" s="55"/>
      <c r="O857" s="55"/>
      <c r="P857" s="55"/>
    </row>
    <row r="858" s="55" customFormat="true" ht="45" hidden="false" customHeight="true" outlineLevel="0" collapsed="false">
      <c r="A858" s="161"/>
      <c r="B858" s="162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</row>
    <row r="859" s="111" customFormat="true" ht="26.1" hidden="false" customHeight="true" outlineLevel="0" collapsed="false">
      <c r="A859" s="161"/>
      <c r="B859" s="162"/>
      <c r="C859" s="10"/>
      <c r="D859" s="10"/>
      <c r="E859" s="10"/>
      <c r="F859" s="10"/>
      <c r="G859" s="10"/>
      <c r="H859" s="10"/>
      <c r="K859" s="10"/>
      <c r="L859" s="10"/>
      <c r="M859" s="10"/>
      <c r="N859" s="10"/>
      <c r="O859" s="10"/>
      <c r="P859" s="10"/>
      <c r="Q859" s="55"/>
      <c r="R859" s="55"/>
      <c r="S859" s="10"/>
      <c r="T859" s="10"/>
      <c r="U859" s="10"/>
      <c r="V859" s="10"/>
      <c r="W859" s="10"/>
    </row>
    <row r="860" s="10" customFormat="true" ht="26.1" hidden="false" customHeight="true" outlineLevel="0" collapsed="false">
      <c r="A860" s="161"/>
      <c r="B860" s="161"/>
      <c r="Q860" s="55"/>
      <c r="R860" s="55"/>
    </row>
    <row r="861" s="10" customFormat="true" ht="26.1" hidden="false" customHeight="true" outlineLevel="0" collapsed="false">
      <c r="A861" s="161"/>
      <c r="B861" s="162"/>
      <c r="K861" s="55"/>
      <c r="L861" s="55"/>
      <c r="M861" s="55"/>
      <c r="N861" s="55"/>
      <c r="O861" s="55"/>
      <c r="P861" s="55"/>
      <c r="Q861" s="55"/>
      <c r="R861" s="55"/>
    </row>
    <row r="862" s="10" customFormat="true" ht="26.1" hidden="false" customHeight="true" outlineLevel="0" collapsed="false">
      <c r="A862" s="161"/>
      <c r="B862" s="161"/>
      <c r="K862" s="55"/>
      <c r="L862" s="55"/>
      <c r="M862" s="55"/>
      <c r="N862" s="55"/>
      <c r="O862" s="55"/>
      <c r="P862" s="55"/>
      <c r="Q862" s="55"/>
      <c r="R862" s="55"/>
    </row>
    <row r="863" s="10" customFormat="true" ht="26.1" hidden="false" customHeight="true" outlineLevel="0" collapsed="false">
      <c r="A863" s="185"/>
      <c r="B863" s="185"/>
      <c r="C863" s="111"/>
      <c r="D863" s="111"/>
      <c r="E863" s="111"/>
      <c r="F863" s="111"/>
      <c r="G863" s="111"/>
      <c r="H863" s="111"/>
      <c r="K863" s="55"/>
      <c r="L863" s="55"/>
      <c r="M863" s="55"/>
      <c r="N863" s="55"/>
      <c r="O863" s="55"/>
      <c r="P863" s="55"/>
    </row>
    <row r="864" s="10" customFormat="true" ht="26.1" hidden="false" customHeight="true" outlineLevel="0" collapsed="false">
      <c r="A864" s="161"/>
      <c r="B864" s="161"/>
      <c r="K864" s="55"/>
      <c r="L864" s="55"/>
      <c r="M864" s="55"/>
      <c r="N864" s="55"/>
      <c r="O864" s="55"/>
      <c r="P864" s="55"/>
      <c r="Q864" s="55"/>
      <c r="R864" s="55"/>
    </row>
    <row r="865" s="55" customFormat="true" ht="26.1" hidden="false" customHeight="true" outlineLevel="0" collapsed="false">
      <c r="A865" s="161"/>
      <c r="B865" s="162"/>
      <c r="C865" s="10"/>
      <c r="D865" s="10"/>
      <c r="E865" s="10"/>
      <c r="F865" s="10"/>
      <c r="G865" s="10"/>
      <c r="H865" s="10"/>
      <c r="I865" s="10"/>
      <c r="J865" s="10"/>
      <c r="Q865" s="111"/>
      <c r="R865" s="111"/>
    </row>
    <row r="866" s="10" customFormat="true" ht="26.1" hidden="false" customHeight="true" outlineLevel="0" collapsed="false">
      <c r="A866" s="161"/>
      <c r="B866" s="162"/>
      <c r="Q866" s="55"/>
      <c r="R866" s="55"/>
    </row>
    <row r="867" s="10" customFormat="true" ht="26.1" hidden="false" customHeight="true" outlineLevel="0" collapsed="false">
      <c r="A867" s="161"/>
      <c r="B867" s="162"/>
      <c r="K867" s="55"/>
      <c r="L867" s="55"/>
      <c r="M867" s="55"/>
      <c r="N867" s="55"/>
      <c r="O867" s="55"/>
      <c r="P867" s="55"/>
    </row>
    <row r="868" s="55" customFormat="true" ht="26.1" hidden="false" customHeight="true" outlineLevel="0" collapsed="false">
      <c r="A868" s="161"/>
      <c r="B868" s="162"/>
      <c r="C868" s="10"/>
      <c r="D868" s="10"/>
      <c r="E868" s="10"/>
      <c r="F868" s="10"/>
      <c r="G868" s="10"/>
      <c r="H868" s="10"/>
      <c r="I868" s="10"/>
      <c r="J868" s="10"/>
      <c r="K868" s="111"/>
      <c r="L868" s="111"/>
      <c r="M868" s="111"/>
      <c r="N868" s="111"/>
      <c r="O868" s="111"/>
      <c r="P868" s="111"/>
      <c r="S868" s="73"/>
      <c r="T868" s="73"/>
      <c r="U868" s="73"/>
      <c r="V868" s="73"/>
      <c r="W868" s="73"/>
    </row>
    <row r="869" s="55" customFormat="true" ht="26.1" hidden="false" customHeight="true" outlineLevel="0" collapsed="false">
      <c r="A869" s="161"/>
      <c r="B869" s="162"/>
      <c r="C869" s="10"/>
      <c r="D869" s="10"/>
      <c r="E869" s="10"/>
      <c r="F869" s="10"/>
      <c r="G869" s="10"/>
      <c r="H869" s="10"/>
      <c r="I869" s="10"/>
      <c r="J869" s="10"/>
      <c r="Q869" s="10"/>
      <c r="R869" s="10"/>
    </row>
    <row r="870" s="73" customFormat="true" ht="26.1" hidden="false" customHeight="true" outlineLevel="0" collapsed="false">
      <c r="A870" s="161"/>
      <c r="B870" s="161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55"/>
      <c r="T870" s="55"/>
      <c r="U870" s="55"/>
      <c r="V870" s="55"/>
      <c r="W870" s="55"/>
    </row>
    <row r="871" s="55" customFormat="true" ht="26.1" hidden="false" customHeight="true" outlineLevel="0" collapsed="false">
      <c r="A871" s="172"/>
      <c r="B871" s="203"/>
      <c r="C871" s="10"/>
      <c r="D871" s="10"/>
      <c r="E871" s="10"/>
      <c r="F871" s="10"/>
      <c r="G871" s="10"/>
      <c r="H871" s="10"/>
      <c r="I871" s="10"/>
      <c r="J871" s="10"/>
      <c r="Q871" s="10"/>
      <c r="R871" s="10"/>
    </row>
    <row r="872" s="10" customFormat="true" ht="38.25" hidden="false" customHeight="true" outlineLevel="0" collapsed="false">
      <c r="A872" s="152"/>
      <c r="B872" s="152"/>
      <c r="I872" s="235"/>
      <c r="J872" s="235"/>
    </row>
    <row r="873" s="55" customFormat="true" ht="26.1" hidden="false" customHeight="true" outlineLevel="0" collapsed="false">
      <c r="A873" s="168"/>
      <c r="B873" s="169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</row>
    <row r="874" s="55" customFormat="true" ht="33.75" hidden="false" customHeight="true" outlineLevel="0" collapsed="false">
      <c r="A874" s="172"/>
      <c r="B874" s="172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</row>
    <row r="875" s="10" customFormat="true" ht="26.1" hidden="false" customHeight="true" outlineLevel="0" collapsed="false">
      <c r="A875" s="172"/>
      <c r="B875" s="203"/>
      <c r="Q875" s="55"/>
      <c r="R875" s="55"/>
    </row>
    <row r="876" s="55" customFormat="true" ht="26.1" hidden="false" customHeight="true" outlineLevel="0" collapsed="false">
      <c r="A876" s="236"/>
      <c r="B876" s="236"/>
      <c r="C876" s="235"/>
      <c r="D876" s="235"/>
      <c r="E876" s="235"/>
      <c r="F876" s="235"/>
      <c r="G876" s="235"/>
      <c r="H876" s="235"/>
      <c r="I876" s="10"/>
      <c r="J876" s="10"/>
      <c r="K876" s="10"/>
      <c r="L876" s="10"/>
      <c r="M876" s="10"/>
      <c r="N876" s="10"/>
      <c r="O876" s="10"/>
      <c r="P876" s="10"/>
      <c r="Q876" s="10"/>
      <c r="R876" s="10"/>
    </row>
    <row r="877" s="55" customFormat="true" ht="26.1" hidden="false" customHeight="true" outlineLevel="0" collapsed="false">
      <c r="A877" s="170"/>
      <c r="B877" s="17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</row>
    <row r="878" s="55" customFormat="true" ht="26.1" hidden="false" customHeight="true" outlineLevel="0" collapsed="false">
      <c r="A878" s="161"/>
      <c r="B878" s="161"/>
      <c r="C878" s="10"/>
      <c r="D878" s="10"/>
      <c r="E878" s="10"/>
      <c r="F878" s="10"/>
      <c r="G878" s="10"/>
      <c r="H878" s="10"/>
      <c r="I878" s="10"/>
      <c r="J878" s="10"/>
      <c r="Q878" s="73"/>
      <c r="R878" s="73"/>
    </row>
    <row r="879" s="55" customFormat="true" ht="26.1" hidden="false" customHeight="true" outlineLevel="0" collapsed="false">
      <c r="A879" s="161"/>
      <c r="B879" s="161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S879" s="73"/>
      <c r="T879" s="73"/>
      <c r="U879" s="73"/>
      <c r="V879" s="73"/>
      <c r="W879" s="73"/>
    </row>
    <row r="880" s="55" customFormat="true" ht="26.1" hidden="false" customHeight="true" outlineLevel="0" collapsed="false">
      <c r="A880" s="161"/>
      <c r="B880" s="161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</row>
    <row r="881" s="10" customFormat="true" ht="26.1" hidden="false" customHeight="true" outlineLevel="0" collapsed="false">
      <c r="A881" s="161"/>
      <c r="B881" s="161"/>
      <c r="K881" s="73"/>
      <c r="L881" s="73"/>
      <c r="M881" s="73"/>
      <c r="N881" s="73"/>
      <c r="O881" s="73"/>
      <c r="P881" s="73"/>
      <c r="Q881" s="55"/>
      <c r="R881" s="55"/>
    </row>
    <row r="882" s="10" customFormat="true" ht="30.75" hidden="false" customHeight="true" outlineLevel="0" collapsed="false">
      <c r="A882" s="161"/>
      <c r="B882" s="162"/>
      <c r="K882" s="55"/>
      <c r="L882" s="55"/>
      <c r="M882" s="55"/>
      <c r="N882" s="55"/>
      <c r="O882" s="55"/>
      <c r="P882" s="55"/>
    </row>
    <row r="883" s="10" customFormat="true" ht="26.1" hidden="false" customHeight="true" outlineLevel="0" collapsed="false">
      <c r="A883" s="161"/>
      <c r="B883" s="161"/>
      <c r="I883" s="111"/>
      <c r="J883" s="111"/>
      <c r="K883" s="55"/>
      <c r="L883" s="55"/>
      <c r="M883" s="55"/>
      <c r="N883" s="55"/>
      <c r="O883" s="55"/>
      <c r="P883" s="55"/>
      <c r="Q883" s="55"/>
      <c r="R883" s="55"/>
    </row>
    <row r="884" s="55" customFormat="true" ht="26.1" hidden="false" customHeight="true" outlineLevel="0" collapsed="false">
      <c r="A884" s="161"/>
      <c r="B884" s="161"/>
      <c r="C884" s="10"/>
      <c r="D884" s="10"/>
      <c r="E884" s="10"/>
      <c r="F884" s="10"/>
      <c r="G884" s="10"/>
      <c r="H884" s="10"/>
      <c r="I884" s="10"/>
      <c r="J884" s="10"/>
    </row>
    <row r="885" s="10" customFormat="true" ht="26.1" hidden="false" customHeight="true" outlineLevel="0" collapsed="false">
      <c r="A885" s="161"/>
      <c r="B885" s="162"/>
    </row>
    <row r="886" s="55" customFormat="true" ht="26.1" hidden="false" customHeight="true" outlineLevel="0" collapsed="false">
      <c r="A886" s="161"/>
      <c r="B886" s="162"/>
      <c r="C886" s="10"/>
      <c r="D886" s="10"/>
      <c r="E886" s="10"/>
      <c r="F886" s="10"/>
      <c r="G886" s="10"/>
      <c r="H886" s="10"/>
      <c r="I886" s="10"/>
      <c r="J886" s="10"/>
      <c r="K886" s="165" t="e">
        <f aca="false">#REF!</f>
        <v>#REF!</v>
      </c>
    </row>
    <row r="887" s="55" customFormat="true" ht="26.1" hidden="false" customHeight="true" outlineLevel="0" collapsed="false">
      <c r="A887" s="185"/>
      <c r="B887" s="186"/>
      <c r="C887" s="111"/>
      <c r="D887" s="111"/>
      <c r="E887" s="111"/>
      <c r="F887" s="111"/>
      <c r="G887" s="111"/>
      <c r="H887" s="111"/>
      <c r="I887" s="10"/>
      <c r="J887" s="10"/>
    </row>
    <row r="888" s="55" customFormat="true" ht="26.1" hidden="false" customHeight="true" outlineLevel="0" collapsed="false">
      <c r="A888" s="161"/>
      <c r="B888" s="162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</row>
    <row r="889" s="10" customFormat="true" ht="26.1" hidden="false" customHeight="true" outlineLevel="0" collapsed="false">
      <c r="A889" s="161"/>
      <c r="B889" s="161"/>
      <c r="K889" s="55"/>
      <c r="L889" s="55"/>
      <c r="M889" s="55"/>
      <c r="N889" s="55"/>
      <c r="O889" s="55"/>
      <c r="P889" s="55"/>
      <c r="Q889" s="73"/>
      <c r="R889" s="73"/>
    </row>
    <row r="890" s="55" customFormat="true" ht="26.1" hidden="false" customHeight="true" outlineLevel="0" collapsed="false">
      <c r="A890" s="161"/>
      <c r="B890" s="162"/>
      <c r="C890" s="10"/>
      <c r="D890" s="10"/>
      <c r="E890" s="10"/>
      <c r="F890" s="10"/>
      <c r="G890" s="10"/>
      <c r="H890" s="10"/>
      <c r="I890" s="10"/>
      <c r="J890" s="10"/>
    </row>
    <row r="891" s="10" customFormat="true" ht="26.1" hidden="false" customHeight="true" outlineLevel="0" collapsed="false">
      <c r="A891" s="161"/>
      <c r="B891" s="162"/>
      <c r="K891" s="55"/>
      <c r="L891" s="55"/>
      <c r="M891" s="55"/>
      <c r="N891" s="55"/>
      <c r="O891" s="55"/>
      <c r="P891" s="55"/>
    </row>
    <row r="892" s="55" customFormat="true" ht="31.5" hidden="false" customHeight="true" outlineLevel="0" collapsed="false">
      <c r="A892" s="161"/>
      <c r="B892" s="161"/>
      <c r="C892" s="10"/>
      <c r="D892" s="10"/>
      <c r="E892" s="10"/>
      <c r="F892" s="10"/>
      <c r="G892" s="10"/>
      <c r="H892" s="10"/>
      <c r="I892" s="10"/>
      <c r="J892" s="10"/>
      <c r="K892" s="73"/>
      <c r="L892" s="73"/>
      <c r="M892" s="73"/>
      <c r="N892" s="73"/>
      <c r="O892" s="73"/>
      <c r="P892" s="73"/>
      <c r="Q892" s="10"/>
      <c r="R892" s="10"/>
    </row>
    <row r="893" s="55" customFormat="true" ht="26.1" hidden="false" customHeight="true" outlineLevel="0" collapsed="false">
      <c r="A893" s="161"/>
      <c r="B893" s="162"/>
      <c r="C893" s="10"/>
      <c r="D893" s="10"/>
      <c r="E893" s="10"/>
      <c r="F893" s="10"/>
      <c r="G893" s="10"/>
      <c r="H893" s="10"/>
      <c r="I893" s="10"/>
      <c r="J893" s="10"/>
      <c r="Q893" s="10"/>
      <c r="R893" s="10"/>
    </row>
    <row r="894" s="10" customFormat="true" ht="26.1" hidden="false" customHeight="true" outlineLevel="0" collapsed="false">
      <c r="A894" s="161"/>
      <c r="B894" s="162"/>
      <c r="Q894" s="55"/>
      <c r="R894" s="55"/>
    </row>
    <row r="895" s="10" customFormat="true" ht="26.1" hidden="false" customHeight="true" outlineLevel="0" collapsed="false">
      <c r="A895" s="161"/>
      <c r="B895" s="162"/>
    </row>
    <row r="896" s="10" customFormat="true" ht="26.1" hidden="false" customHeight="true" outlineLevel="0" collapsed="false">
      <c r="A896" s="161"/>
      <c r="B896" s="162"/>
      <c r="Q896" s="55"/>
      <c r="R896" s="55"/>
    </row>
    <row r="897" s="55" customFormat="true" ht="26.1" hidden="false" customHeight="true" outlineLevel="0" collapsed="false">
      <c r="A897" s="161"/>
      <c r="B897" s="162"/>
      <c r="C897" s="10"/>
      <c r="D897" s="10"/>
      <c r="E897" s="10"/>
      <c r="F897" s="10"/>
      <c r="G897" s="10"/>
      <c r="H897" s="10"/>
      <c r="I897" s="10"/>
      <c r="J897" s="10"/>
    </row>
    <row r="898" s="10" customFormat="true" ht="26.1" hidden="false" customHeight="true" outlineLevel="0" collapsed="false">
      <c r="A898" s="161"/>
      <c r="B898" s="161"/>
      <c r="Q898" s="55"/>
      <c r="R898" s="55"/>
    </row>
    <row r="899" s="55" customFormat="true" ht="26.1" hidden="false" customHeight="true" outlineLevel="0" collapsed="false">
      <c r="A899" s="161"/>
      <c r="B899" s="161"/>
      <c r="C899" s="10"/>
      <c r="D899" s="10"/>
      <c r="E899" s="10"/>
      <c r="F899" s="10"/>
      <c r="G899" s="10"/>
      <c r="H899" s="10"/>
      <c r="I899" s="10"/>
      <c r="J899" s="10"/>
      <c r="Q899" s="10"/>
      <c r="R899" s="10"/>
    </row>
    <row r="900" s="55" customFormat="true" ht="26.1" hidden="false" customHeight="true" outlineLevel="0" collapsed="false">
      <c r="A900" s="161"/>
      <c r="B900" s="161"/>
      <c r="C900" s="10"/>
      <c r="D900" s="10"/>
      <c r="E900" s="10"/>
      <c r="F900" s="10"/>
      <c r="G900" s="10"/>
      <c r="H900" s="10"/>
      <c r="I900" s="10"/>
      <c r="J900" s="10"/>
    </row>
    <row r="901" s="10" customFormat="true" ht="26.1" hidden="false" customHeight="true" outlineLevel="0" collapsed="false">
      <c r="A901" s="161"/>
      <c r="B901" s="162"/>
      <c r="K901" s="55"/>
      <c r="L901" s="55"/>
      <c r="M901" s="55"/>
      <c r="N901" s="55"/>
      <c r="O901" s="55"/>
      <c r="P901" s="55"/>
    </row>
    <row r="902" s="55" customFormat="true" ht="26.1" hidden="false" customHeight="true" outlineLevel="0" collapsed="false">
      <c r="A902" s="161"/>
      <c r="B902" s="161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</row>
    <row r="903" s="10" customFormat="true" ht="26.1" hidden="false" customHeight="true" outlineLevel="0" collapsed="false">
      <c r="A903" s="161"/>
      <c r="B903" s="162"/>
      <c r="K903" s="55"/>
      <c r="L903" s="55"/>
      <c r="M903" s="55"/>
      <c r="N903" s="55"/>
      <c r="O903" s="55"/>
      <c r="P903" s="55"/>
      <c r="Q903" s="55"/>
      <c r="R903" s="55"/>
    </row>
    <row r="904" s="10" customFormat="true" ht="26.1" hidden="false" customHeight="true" outlineLevel="0" collapsed="false">
      <c r="A904" s="161"/>
      <c r="B904" s="162"/>
    </row>
    <row r="905" s="55" customFormat="true" ht="26.1" hidden="false" customHeight="true" outlineLevel="0" collapsed="false">
      <c r="A905" s="161"/>
      <c r="B905" s="162"/>
      <c r="C905" s="10"/>
      <c r="D905" s="10"/>
      <c r="E905" s="10"/>
      <c r="F905" s="10"/>
      <c r="G905" s="10"/>
      <c r="H905" s="10"/>
      <c r="I905" s="10"/>
      <c r="J905" s="10"/>
      <c r="Q905" s="10"/>
      <c r="R905" s="10"/>
    </row>
    <row r="906" s="10" customFormat="true" ht="26.1" hidden="false" customHeight="true" outlineLevel="0" collapsed="false">
      <c r="A906" s="161"/>
      <c r="B906" s="161"/>
      <c r="K906" s="55"/>
      <c r="L906" s="55"/>
      <c r="M906" s="55"/>
      <c r="N906" s="55"/>
      <c r="O906" s="55"/>
      <c r="P906" s="55"/>
    </row>
    <row r="907" s="55" customFormat="true" ht="26.1" hidden="false" customHeight="true" outlineLevel="0" collapsed="false">
      <c r="A907" s="161"/>
      <c r="B907" s="162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</row>
    <row r="908" s="55" customFormat="true" ht="26.1" hidden="false" customHeight="true" outlineLevel="0" collapsed="false">
      <c r="A908" s="161"/>
      <c r="B908" s="161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</row>
    <row r="909" s="10" customFormat="true" ht="26.1" hidden="false" customHeight="true" outlineLevel="0" collapsed="false">
      <c r="A909" s="161"/>
      <c r="B909" s="162"/>
      <c r="Q909" s="55"/>
      <c r="R909" s="55"/>
    </row>
    <row r="910" s="55" customFormat="true" ht="26.1" hidden="false" customHeight="true" outlineLevel="0" collapsed="false">
      <c r="A910" s="161"/>
      <c r="B910" s="162"/>
      <c r="C910" s="10"/>
      <c r="D910" s="10"/>
      <c r="E910" s="10"/>
      <c r="F910" s="10"/>
      <c r="G910" s="10"/>
      <c r="H910" s="10"/>
      <c r="I910" s="10"/>
      <c r="J910" s="10"/>
    </row>
    <row r="911" s="73" customFormat="true" ht="26.1" hidden="false" customHeight="true" outlineLevel="0" collapsed="false">
      <c r="A911" s="161"/>
      <c r="B911" s="161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</row>
    <row r="912" s="10" customFormat="true" ht="26.1" hidden="false" customHeight="true" outlineLevel="0" collapsed="false">
      <c r="A912" s="161"/>
      <c r="B912" s="161"/>
      <c r="K912" s="55"/>
      <c r="L912" s="55"/>
      <c r="M912" s="55"/>
      <c r="N912" s="55"/>
      <c r="O912" s="55"/>
      <c r="P912" s="55"/>
      <c r="Q912" s="55"/>
      <c r="R912" s="55"/>
    </row>
    <row r="913" s="10" customFormat="true" ht="26.1" hidden="false" customHeight="true" outlineLevel="0" collapsed="false">
      <c r="A913" s="161"/>
      <c r="B913" s="161"/>
      <c r="K913" s="55"/>
      <c r="L913" s="55"/>
      <c r="M913" s="55"/>
      <c r="N913" s="55"/>
      <c r="O913" s="55"/>
      <c r="P913" s="55"/>
    </row>
    <row r="914" s="55" customFormat="true" ht="26.1" hidden="false" customHeight="true" outlineLevel="0" collapsed="false">
      <c r="A914" s="161"/>
      <c r="B914" s="162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</row>
    <row r="915" s="55" customFormat="true" ht="26.1" hidden="false" customHeight="true" outlineLevel="0" collapsed="false">
      <c r="A915" s="161"/>
      <c r="B915" s="161"/>
      <c r="C915" s="10"/>
      <c r="D915" s="10"/>
      <c r="E915" s="10"/>
      <c r="F915" s="10"/>
      <c r="G915" s="10"/>
      <c r="H915" s="10"/>
      <c r="I915" s="10"/>
      <c r="J915" s="10"/>
    </row>
    <row r="916" s="10" customFormat="true" ht="26.1" hidden="false" customHeight="true" outlineLevel="0" collapsed="false">
      <c r="A916" s="161"/>
      <c r="B916" s="162"/>
    </row>
    <row r="917" s="10" customFormat="true" ht="26.1" hidden="false" customHeight="true" outlineLevel="0" collapsed="false">
      <c r="A917" s="161"/>
      <c r="B917" s="162"/>
      <c r="Q917" s="55"/>
      <c r="R917" s="55"/>
    </row>
    <row r="918" s="55" customFormat="true" ht="26.1" hidden="false" customHeight="true" outlineLevel="0" collapsed="false">
      <c r="A918" s="161"/>
      <c r="B918" s="161"/>
      <c r="C918" s="10"/>
      <c r="D918" s="10"/>
      <c r="E918" s="10"/>
      <c r="F918" s="10"/>
      <c r="G918" s="10"/>
      <c r="H918" s="10"/>
      <c r="I918" s="10"/>
      <c r="J918" s="10"/>
    </row>
    <row r="919" s="55" customFormat="true" ht="26.1" hidden="false" customHeight="true" outlineLevel="0" collapsed="false">
      <c r="A919" s="161"/>
      <c r="B919" s="162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</row>
    <row r="920" s="55" customFormat="true" ht="32.25" hidden="false" customHeight="true" outlineLevel="0" collapsed="false">
      <c r="A920" s="161"/>
      <c r="B920" s="161"/>
      <c r="C920" s="10"/>
      <c r="D920" s="10"/>
      <c r="E920" s="10"/>
      <c r="F920" s="10"/>
      <c r="G920" s="10"/>
      <c r="H920" s="10"/>
      <c r="I920" s="10"/>
      <c r="J920" s="10"/>
    </row>
    <row r="921" s="73" customFormat="true" ht="26.1" hidden="false" customHeight="true" outlineLevel="0" collapsed="false">
      <c r="A921" s="161"/>
      <c r="B921" s="161"/>
      <c r="C921" s="10"/>
      <c r="D921" s="10"/>
      <c r="E921" s="10"/>
      <c r="F921" s="10"/>
      <c r="G921" s="10"/>
      <c r="H921" s="10"/>
      <c r="I921" s="10"/>
      <c r="J921" s="10"/>
      <c r="K921" s="55"/>
      <c r="L921" s="55"/>
      <c r="M921" s="55"/>
      <c r="N921" s="55"/>
      <c r="O921" s="55"/>
      <c r="P921" s="55"/>
      <c r="S921" s="55"/>
      <c r="T921" s="55"/>
      <c r="U921" s="55"/>
      <c r="V921" s="55"/>
      <c r="W921" s="55"/>
    </row>
    <row r="922" s="10" customFormat="true" ht="26.1" hidden="false" customHeight="true" outlineLevel="0" collapsed="false">
      <c r="A922" s="161"/>
      <c r="B922" s="162"/>
    </row>
    <row r="923" s="55" customFormat="true" ht="26.1" hidden="false" customHeight="true" outlineLevel="0" collapsed="false">
      <c r="A923" s="161"/>
      <c r="B923" s="161"/>
      <c r="C923" s="10"/>
      <c r="D923" s="10"/>
      <c r="E923" s="10"/>
      <c r="F923" s="10"/>
      <c r="G923" s="10"/>
      <c r="H923" s="10"/>
      <c r="I923" s="10"/>
      <c r="J923" s="10"/>
      <c r="Q923" s="10"/>
      <c r="R923" s="10"/>
    </row>
    <row r="924" s="10" customFormat="true" ht="26.1" hidden="false" customHeight="true" outlineLevel="0" collapsed="false">
      <c r="A924" s="161"/>
      <c r="B924" s="162"/>
      <c r="I924" s="111"/>
      <c r="J924" s="111"/>
      <c r="K924" s="73"/>
      <c r="L924" s="73"/>
      <c r="M924" s="73"/>
      <c r="N924" s="73"/>
      <c r="O924" s="73"/>
      <c r="P924" s="73"/>
      <c r="Q924" s="55"/>
      <c r="R924" s="55"/>
    </row>
    <row r="925" s="73" customFormat="true" ht="45" hidden="false" customHeight="true" outlineLevel="0" collapsed="false">
      <c r="A925" s="161"/>
      <c r="B925" s="162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55"/>
      <c r="R925" s="55"/>
      <c r="S925" s="55"/>
      <c r="T925" s="55"/>
      <c r="U925" s="55"/>
      <c r="V925" s="55"/>
      <c r="W925" s="55"/>
    </row>
    <row r="926" s="10" customFormat="true" ht="36.75" hidden="false" customHeight="true" outlineLevel="0" collapsed="false">
      <c r="A926" s="161"/>
      <c r="B926" s="161"/>
    </row>
    <row r="927" s="55" customFormat="true" ht="45.75" hidden="false" customHeight="true" outlineLevel="0" collapsed="false">
      <c r="A927" s="161"/>
      <c r="B927" s="162"/>
      <c r="C927" s="10"/>
      <c r="D927" s="10"/>
      <c r="E927" s="10"/>
      <c r="F927" s="10"/>
      <c r="G927" s="10"/>
      <c r="H927" s="10"/>
      <c r="I927" s="10"/>
      <c r="J927" s="10"/>
      <c r="Q927" s="10"/>
      <c r="R927" s="10"/>
    </row>
    <row r="928" s="10" customFormat="true" ht="26.1" hidden="false" customHeight="true" outlineLevel="0" collapsed="false">
      <c r="A928" s="185"/>
      <c r="B928" s="186"/>
      <c r="C928" s="111"/>
      <c r="D928" s="111"/>
      <c r="E928" s="111"/>
      <c r="F928" s="111"/>
      <c r="G928" s="111"/>
      <c r="H928" s="111"/>
      <c r="K928" s="55"/>
      <c r="L928" s="55"/>
      <c r="M928" s="55"/>
      <c r="N928" s="55"/>
      <c r="O928" s="55"/>
      <c r="P928" s="55"/>
      <c r="Q928" s="55"/>
      <c r="R928" s="55"/>
    </row>
    <row r="929" s="10" customFormat="true" ht="26.1" hidden="false" customHeight="true" outlineLevel="0" collapsed="false">
      <c r="A929" s="161"/>
      <c r="B929" s="161"/>
      <c r="Q929" s="55"/>
      <c r="R929" s="55"/>
    </row>
    <row r="930" s="10" customFormat="true" ht="26.1" hidden="false" customHeight="true" outlineLevel="0" collapsed="false">
      <c r="A930" s="161"/>
      <c r="B930" s="161"/>
      <c r="Q930" s="55"/>
      <c r="R930" s="55"/>
      <c r="S930" s="111"/>
      <c r="T930" s="111"/>
      <c r="U930" s="111"/>
      <c r="V930" s="111"/>
      <c r="W930" s="111"/>
    </row>
    <row r="931" s="10" customFormat="true" ht="26.1" hidden="false" customHeight="true" outlineLevel="0" collapsed="false">
      <c r="A931" s="161"/>
      <c r="B931" s="162"/>
      <c r="K931" s="55"/>
      <c r="L931" s="55"/>
      <c r="M931" s="55"/>
      <c r="N931" s="55"/>
      <c r="O931" s="55"/>
      <c r="P931" s="55"/>
      <c r="Q931" s="55"/>
      <c r="R931" s="55"/>
    </row>
    <row r="932" s="10" customFormat="true" ht="26.1" hidden="false" customHeight="true" outlineLevel="0" collapsed="false">
      <c r="A932" s="212"/>
      <c r="B932" s="234"/>
      <c r="K932" s="55"/>
      <c r="L932" s="55"/>
      <c r="M932" s="55"/>
      <c r="N932" s="55"/>
      <c r="O932" s="55"/>
      <c r="P932" s="55"/>
    </row>
    <row r="933" s="10" customFormat="true" ht="26.1" hidden="false" customHeight="true" outlineLevel="0" collapsed="false">
      <c r="A933" s="161"/>
      <c r="B933" s="161"/>
      <c r="K933" s="55"/>
      <c r="L933" s="55"/>
      <c r="M933" s="55"/>
      <c r="N933" s="55"/>
      <c r="O933" s="55"/>
      <c r="P933" s="55"/>
      <c r="Q933" s="55"/>
      <c r="R933" s="55"/>
    </row>
    <row r="934" s="55" customFormat="true" ht="26.1" hidden="false" customHeight="true" outlineLevel="0" collapsed="false">
      <c r="A934" s="161"/>
      <c r="B934" s="161"/>
      <c r="C934" s="10"/>
      <c r="D934" s="10"/>
      <c r="E934" s="10"/>
      <c r="F934" s="10"/>
      <c r="G934" s="10"/>
      <c r="H934" s="10"/>
      <c r="I934" s="111"/>
      <c r="J934" s="111"/>
      <c r="Q934" s="10"/>
      <c r="R934" s="10"/>
      <c r="S934" s="73"/>
      <c r="T934" s="73"/>
      <c r="U934" s="73"/>
      <c r="V934" s="73"/>
      <c r="W934" s="73"/>
    </row>
    <row r="935" s="10" customFormat="true" ht="26.1" hidden="false" customHeight="true" outlineLevel="0" collapsed="false">
      <c r="A935" s="161"/>
      <c r="B935" s="162"/>
      <c r="Q935" s="55"/>
      <c r="R935" s="55"/>
    </row>
    <row r="936" s="55" customFormat="true" ht="26.1" hidden="false" customHeight="true" outlineLevel="0" collapsed="false">
      <c r="A936" s="161"/>
      <c r="B936" s="162"/>
      <c r="C936" s="10"/>
      <c r="D936" s="10"/>
      <c r="E936" s="10"/>
      <c r="F936" s="10"/>
      <c r="G936" s="10"/>
      <c r="H936" s="10"/>
      <c r="I936" s="10"/>
      <c r="J936" s="10"/>
      <c r="Q936" s="10"/>
      <c r="R936" s="10"/>
    </row>
    <row r="937" s="55" customFormat="true" ht="26.1" hidden="false" customHeight="true" outlineLevel="0" collapsed="false">
      <c r="A937" s="161"/>
      <c r="B937" s="162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</row>
    <row r="938" s="55" customFormat="true" ht="26.1" hidden="false" customHeight="true" outlineLevel="0" collapsed="false">
      <c r="A938" s="185"/>
      <c r="B938" s="186"/>
      <c r="C938" s="111"/>
      <c r="D938" s="111"/>
      <c r="E938" s="111"/>
      <c r="F938" s="111"/>
      <c r="G938" s="111"/>
      <c r="H938" s="111"/>
      <c r="I938" s="111"/>
      <c r="J938" s="111"/>
      <c r="Q938" s="10"/>
      <c r="R938" s="10"/>
    </row>
    <row r="939" s="55" customFormat="true" ht="26.1" hidden="false" customHeight="true" outlineLevel="0" collapsed="false">
      <c r="A939" s="161"/>
      <c r="B939" s="161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</row>
    <row r="940" s="10" customFormat="true" ht="26.1" hidden="false" customHeight="true" outlineLevel="0" collapsed="false">
      <c r="A940" s="161"/>
      <c r="B940" s="162"/>
      <c r="K940" s="55"/>
      <c r="L940" s="55"/>
      <c r="M940" s="55"/>
      <c r="N940" s="55"/>
      <c r="O940" s="55"/>
      <c r="P940" s="55"/>
      <c r="Q940" s="111"/>
      <c r="R940" s="111"/>
    </row>
    <row r="941" s="55" customFormat="true" ht="26.1" hidden="false" customHeight="true" outlineLevel="0" collapsed="false">
      <c r="A941" s="161"/>
      <c r="B941" s="161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</row>
    <row r="942" s="55" customFormat="true" ht="26.1" hidden="false" customHeight="true" outlineLevel="0" collapsed="false">
      <c r="A942" s="185"/>
      <c r="B942" s="186"/>
      <c r="C942" s="111"/>
      <c r="D942" s="111"/>
      <c r="E942" s="111"/>
      <c r="F942" s="111"/>
      <c r="G942" s="111"/>
      <c r="H942" s="111"/>
      <c r="I942" s="10"/>
      <c r="J942" s="10"/>
      <c r="K942" s="10"/>
      <c r="L942" s="10"/>
      <c r="M942" s="10"/>
      <c r="N942" s="10"/>
      <c r="O942" s="10"/>
      <c r="P942" s="10"/>
      <c r="Q942" s="10"/>
      <c r="R942" s="10"/>
    </row>
    <row r="943" s="10" customFormat="true" ht="26.1" hidden="false" customHeight="true" outlineLevel="0" collapsed="false">
      <c r="A943" s="161"/>
      <c r="B943" s="161"/>
      <c r="K943" s="111"/>
      <c r="L943" s="111"/>
      <c r="M943" s="111"/>
      <c r="N943" s="111"/>
      <c r="O943" s="111"/>
      <c r="P943" s="111"/>
    </row>
    <row r="944" s="55" customFormat="true" ht="26.1" hidden="false" customHeight="true" outlineLevel="0" collapsed="false">
      <c r="A944" s="161"/>
      <c r="B944" s="162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73"/>
      <c r="R944" s="73"/>
    </row>
    <row r="945" s="55" customFormat="true" ht="26.1" hidden="false" customHeight="true" outlineLevel="0" collapsed="false">
      <c r="A945" s="161"/>
      <c r="B945" s="161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</row>
    <row r="946" s="55" customFormat="true" ht="26.1" hidden="false" customHeight="true" outlineLevel="0" collapsed="false">
      <c r="A946" s="161"/>
      <c r="B946" s="161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</row>
    <row r="947" s="55" customFormat="true" ht="26.1" hidden="false" customHeight="true" outlineLevel="0" collapsed="false">
      <c r="A947" s="161"/>
      <c r="B947" s="161"/>
      <c r="C947" s="10"/>
      <c r="D947" s="10"/>
      <c r="E947" s="10"/>
      <c r="F947" s="10"/>
      <c r="G947" s="10"/>
      <c r="H947" s="10"/>
      <c r="I947" s="10"/>
      <c r="J947" s="10"/>
      <c r="K947" s="73"/>
      <c r="L947" s="73"/>
      <c r="M947" s="73"/>
      <c r="N947" s="73"/>
      <c r="O947" s="73"/>
      <c r="P947" s="73"/>
    </row>
    <row r="948" s="55" customFormat="true" ht="26.1" hidden="false" customHeight="true" outlineLevel="0" collapsed="false">
      <c r="A948" s="152"/>
      <c r="B948" s="152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</row>
    <row r="949" s="10" customFormat="true" ht="26.1" hidden="false" customHeight="true" outlineLevel="0" collapsed="false">
      <c r="A949" s="152"/>
      <c r="B949" s="152"/>
      <c r="K949" s="55"/>
      <c r="L949" s="55"/>
      <c r="M949" s="55"/>
      <c r="N949" s="55"/>
      <c r="O949" s="55"/>
      <c r="P949" s="55"/>
      <c r="Q949" s="55"/>
      <c r="R949" s="55"/>
    </row>
    <row r="950" s="10" customFormat="true" ht="26.1" hidden="false" customHeight="true" outlineLevel="0" collapsed="false">
      <c r="A950" s="152"/>
      <c r="B950" s="152"/>
      <c r="K950" s="55"/>
      <c r="L950" s="55"/>
      <c r="M950" s="55"/>
      <c r="N950" s="55"/>
      <c r="O950" s="55"/>
      <c r="P950" s="55"/>
    </row>
    <row r="951" s="55" customFormat="true" ht="26.1" hidden="false" customHeight="true" outlineLevel="0" collapsed="false">
      <c r="A951" s="238"/>
      <c r="B951" s="239"/>
      <c r="C951" s="10"/>
      <c r="D951" s="10"/>
      <c r="E951" s="10"/>
      <c r="F951" s="10"/>
      <c r="G951" s="10"/>
      <c r="H951" s="10"/>
      <c r="I951" s="10"/>
      <c r="J951" s="10"/>
    </row>
    <row r="952" s="10" customFormat="true" ht="26.1" hidden="false" customHeight="true" outlineLevel="0" collapsed="false">
      <c r="A952" s="187"/>
      <c r="B952" s="187"/>
      <c r="K952" s="55"/>
      <c r="L952" s="55"/>
      <c r="M952" s="55"/>
      <c r="N952" s="55"/>
      <c r="O952" s="55"/>
      <c r="P952" s="55"/>
      <c r="Q952" s="55"/>
      <c r="R952" s="55"/>
    </row>
    <row r="953" s="55" customFormat="true" ht="26.1" hidden="false" customHeight="true" outlineLevel="0" collapsed="false">
      <c r="A953" s="170"/>
      <c r="B953" s="171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</row>
    <row r="954" s="10" customFormat="true" ht="26.1" hidden="false" customHeight="true" outlineLevel="0" collapsed="false">
      <c r="A954" s="212"/>
      <c r="B954" s="234"/>
      <c r="K954" s="55"/>
      <c r="L954" s="55"/>
      <c r="M954" s="55"/>
      <c r="N954" s="55"/>
      <c r="O954" s="55"/>
      <c r="P954" s="55"/>
      <c r="Q954" s="55"/>
      <c r="R954" s="55"/>
    </row>
    <row r="955" s="55" customFormat="true" ht="26.1" hidden="false" customHeight="true" outlineLevel="0" collapsed="false">
      <c r="A955" s="161"/>
      <c r="B955" s="162"/>
      <c r="C955" s="10"/>
      <c r="D955" s="10"/>
      <c r="E955" s="10"/>
      <c r="F955" s="10"/>
      <c r="G955" s="10"/>
      <c r="H955" s="10"/>
      <c r="I955" s="10"/>
      <c r="J955" s="10"/>
      <c r="K955" s="165" t="e">
        <f aca="false">#REF!</f>
        <v>#REF!</v>
      </c>
    </row>
    <row r="956" s="10" customFormat="true" ht="26.1" hidden="false" customHeight="true" outlineLevel="0" collapsed="false">
      <c r="A956" s="161"/>
      <c r="B956" s="162"/>
      <c r="Q956" s="55"/>
      <c r="R956" s="55"/>
    </row>
    <row r="957" s="55" customFormat="true" ht="45.75" hidden="false" customHeight="true" outlineLevel="0" collapsed="false">
      <c r="A957" s="161"/>
      <c r="B957" s="161"/>
      <c r="C957" s="10"/>
      <c r="D957" s="10"/>
      <c r="E957" s="10"/>
      <c r="F957" s="10"/>
      <c r="G957" s="10"/>
      <c r="H957" s="10"/>
      <c r="I957" s="10"/>
      <c r="J957" s="10"/>
    </row>
    <row r="958" s="58" customFormat="true" ht="26.1" hidden="false" customHeight="true" outlineLevel="0" collapsed="false">
      <c r="A958" s="161"/>
      <c r="B958" s="162"/>
      <c r="C958" s="10"/>
      <c r="D958" s="10"/>
      <c r="E958" s="10"/>
      <c r="F958" s="10"/>
      <c r="G958" s="10"/>
      <c r="H958" s="10"/>
      <c r="I958" s="10"/>
      <c r="J958" s="10"/>
      <c r="K958" s="55"/>
      <c r="L958" s="55"/>
      <c r="M958" s="55"/>
      <c r="N958" s="55"/>
      <c r="O958" s="55"/>
      <c r="P958" s="55"/>
      <c r="Q958" s="55"/>
      <c r="R958" s="55"/>
    </row>
    <row r="959" s="10" customFormat="true" ht="26.1" hidden="false" customHeight="true" outlineLevel="0" collapsed="false">
      <c r="A959" s="161"/>
      <c r="B959" s="162"/>
      <c r="K959" s="55"/>
      <c r="L959" s="55"/>
      <c r="M959" s="55"/>
      <c r="N959" s="55"/>
      <c r="O959" s="55"/>
      <c r="P959" s="55"/>
    </row>
    <row r="960" s="55" customFormat="true" ht="26.1" hidden="false" customHeight="true" outlineLevel="0" collapsed="false">
      <c r="A960" s="161"/>
      <c r="B960" s="161"/>
      <c r="C960" s="10"/>
      <c r="D960" s="10"/>
      <c r="E960" s="10"/>
      <c r="F960" s="10"/>
      <c r="G960" s="10"/>
      <c r="H960" s="10"/>
      <c r="I960" s="10"/>
      <c r="J960" s="10"/>
      <c r="Q960" s="10"/>
      <c r="R960" s="10"/>
    </row>
    <row r="961" s="10" customFormat="true" ht="26.1" hidden="false" customHeight="true" outlineLevel="0" collapsed="false">
      <c r="A961" s="161"/>
      <c r="B961" s="162"/>
      <c r="K961" s="55"/>
      <c r="L961" s="55"/>
      <c r="M961" s="55"/>
      <c r="N961" s="55"/>
      <c r="O961" s="55"/>
      <c r="P961" s="55"/>
      <c r="Q961" s="55"/>
      <c r="R961" s="55"/>
    </row>
    <row r="962" s="111" customFormat="true" ht="26.1" hidden="false" customHeight="true" outlineLevel="0" collapsed="false">
      <c r="A962" s="161"/>
      <c r="B962" s="162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</row>
    <row r="963" s="10" customFormat="true" ht="26.1" hidden="false" customHeight="true" outlineLevel="0" collapsed="false">
      <c r="A963" s="161"/>
      <c r="B963" s="162"/>
      <c r="Q963" s="55"/>
      <c r="R963" s="55"/>
    </row>
    <row r="964" s="55" customFormat="true" ht="26.1" hidden="false" customHeight="true" outlineLevel="0" collapsed="false">
      <c r="A964" s="161"/>
      <c r="B964" s="162"/>
      <c r="C964" s="10"/>
      <c r="D964" s="10"/>
      <c r="E964" s="10"/>
      <c r="F964" s="10"/>
      <c r="G964" s="10"/>
      <c r="H964" s="10"/>
      <c r="I964" s="10"/>
      <c r="J964" s="10"/>
      <c r="Q964" s="10"/>
      <c r="R964" s="10"/>
    </row>
    <row r="965" s="10" customFormat="true" ht="26.1" hidden="false" customHeight="true" outlineLevel="0" collapsed="false">
      <c r="A965" s="161"/>
      <c r="B965" s="162"/>
      <c r="Q965" s="55"/>
      <c r="R965" s="55"/>
    </row>
    <row r="966" s="55" customFormat="true" ht="26.1" hidden="false" customHeight="true" outlineLevel="0" collapsed="false">
      <c r="A966" s="161"/>
      <c r="B966" s="161"/>
      <c r="C966" s="10"/>
      <c r="D966" s="10"/>
      <c r="E966" s="10"/>
      <c r="F966" s="10"/>
      <c r="G966" s="10"/>
      <c r="H966" s="10"/>
      <c r="I966" s="10"/>
      <c r="J966" s="10"/>
      <c r="Q966" s="10"/>
      <c r="R966" s="10"/>
    </row>
    <row r="967" s="55" customFormat="true" ht="26.1" hidden="false" customHeight="true" outlineLevel="0" collapsed="false">
      <c r="A967" s="161"/>
      <c r="B967" s="161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</row>
    <row r="968" s="55" customFormat="true" ht="26.1" hidden="false" customHeight="true" outlineLevel="0" collapsed="false">
      <c r="A968" s="161"/>
      <c r="B968" s="162"/>
      <c r="C968" s="10"/>
      <c r="D968" s="10"/>
      <c r="E968" s="10"/>
      <c r="F968" s="10"/>
      <c r="G968" s="10"/>
      <c r="H968" s="10"/>
      <c r="I968" s="10"/>
      <c r="J968" s="10"/>
      <c r="Q968" s="58"/>
      <c r="R968" s="58"/>
    </row>
    <row r="969" s="55" customFormat="true" ht="42.75" hidden="false" customHeight="true" outlineLevel="0" collapsed="false">
      <c r="A969" s="161"/>
      <c r="B969" s="161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</row>
    <row r="970" s="10" customFormat="true" ht="42.75" hidden="false" customHeight="true" outlineLevel="0" collapsed="false">
      <c r="A970" s="161"/>
      <c r="B970" s="162"/>
      <c r="K970" s="55"/>
      <c r="L970" s="55"/>
      <c r="M970" s="55"/>
      <c r="N970" s="55"/>
      <c r="O970" s="55"/>
      <c r="P970" s="55"/>
      <c r="Q970" s="55"/>
      <c r="R970" s="55"/>
    </row>
    <row r="971" s="58" customFormat="true" ht="26.1" hidden="false" customHeight="true" outlineLevel="0" collapsed="false">
      <c r="A971" s="161"/>
      <c r="B971" s="161"/>
      <c r="C971" s="10"/>
      <c r="D971" s="10"/>
      <c r="E971" s="10"/>
      <c r="F971" s="10"/>
      <c r="G971" s="10"/>
      <c r="H971" s="10"/>
      <c r="I971" s="10"/>
      <c r="J971" s="10"/>
      <c r="Q971" s="10"/>
      <c r="R971" s="10"/>
    </row>
    <row r="972" s="10" customFormat="true" ht="26.1" hidden="false" customHeight="true" outlineLevel="0" collapsed="false">
      <c r="A972" s="212"/>
      <c r="B972" s="234"/>
      <c r="Q972" s="111"/>
      <c r="R972" s="111"/>
    </row>
    <row r="973" s="55" customFormat="true" ht="26.1" hidden="false" customHeight="true" outlineLevel="0" collapsed="false">
      <c r="A973" s="161"/>
      <c r="B973" s="161"/>
      <c r="C973" s="10"/>
      <c r="D973" s="10"/>
      <c r="E973" s="10"/>
      <c r="F973" s="10"/>
      <c r="G973" s="10"/>
      <c r="H973" s="10"/>
      <c r="I973" s="10"/>
      <c r="J973" s="10"/>
      <c r="Q973" s="10"/>
      <c r="R973" s="10"/>
    </row>
    <row r="974" s="55" customFormat="true" ht="26.1" hidden="false" customHeight="true" outlineLevel="0" collapsed="false">
      <c r="A974" s="161"/>
      <c r="B974" s="162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</row>
    <row r="975" s="55" customFormat="true" ht="42.75" hidden="false" customHeight="true" outlineLevel="0" collapsed="false">
      <c r="A975" s="161"/>
      <c r="B975" s="162"/>
      <c r="C975" s="10"/>
      <c r="D975" s="10"/>
      <c r="E975" s="10"/>
      <c r="F975" s="10"/>
      <c r="G975" s="10"/>
      <c r="H975" s="10"/>
      <c r="I975" s="10"/>
      <c r="J975" s="10"/>
      <c r="K975" s="111"/>
      <c r="L975" s="111"/>
      <c r="M975" s="111"/>
      <c r="N975" s="111"/>
      <c r="O975" s="111"/>
      <c r="P975" s="111"/>
      <c r="Q975" s="10"/>
      <c r="R975" s="10"/>
    </row>
    <row r="976" s="10" customFormat="true" ht="42.75" hidden="false" customHeight="true" outlineLevel="0" collapsed="false">
      <c r="A976" s="161"/>
      <c r="B976" s="161"/>
      <c r="Q976" s="55"/>
      <c r="R976" s="55"/>
    </row>
    <row r="977" s="55" customFormat="true" ht="26.1" hidden="false" customHeight="true" outlineLevel="0" collapsed="false">
      <c r="A977" s="161"/>
      <c r="B977" s="162"/>
      <c r="C977" s="10"/>
      <c r="D977" s="10"/>
      <c r="E977" s="10"/>
      <c r="F977" s="10"/>
      <c r="G977" s="10"/>
      <c r="H977" s="10"/>
      <c r="I977" s="10"/>
      <c r="J977" s="10"/>
    </row>
    <row r="978" s="55" customFormat="true" ht="26.1" hidden="false" customHeight="true" outlineLevel="0" collapsed="false">
      <c r="A978" s="161"/>
      <c r="B978" s="161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</row>
    <row r="979" s="55" customFormat="true" ht="26.1" hidden="false" customHeight="true" outlineLevel="0" collapsed="false">
      <c r="A979" s="185"/>
      <c r="B979" s="185"/>
      <c r="C979" s="10"/>
      <c r="D979" s="10"/>
      <c r="E979" s="10"/>
      <c r="F979" s="10"/>
      <c r="G979" s="10"/>
      <c r="H979" s="10"/>
      <c r="I979" s="10"/>
      <c r="J979" s="10"/>
    </row>
    <row r="980" s="10" customFormat="true" ht="26.1" hidden="false" customHeight="true" outlineLevel="0" collapsed="false">
      <c r="A980" s="161"/>
      <c r="B980" s="161"/>
      <c r="K980" s="55"/>
      <c r="L980" s="55"/>
      <c r="M980" s="55"/>
      <c r="N980" s="55"/>
      <c r="O980" s="55"/>
      <c r="P980" s="55"/>
    </row>
    <row r="981" s="55" customFormat="true" ht="26.1" hidden="false" customHeight="true" outlineLevel="0" collapsed="false">
      <c r="A981" s="161"/>
      <c r="B981" s="162"/>
      <c r="C981" s="10"/>
      <c r="D981" s="10"/>
      <c r="E981" s="10"/>
      <c r="F981" s="10"/>
      <c r="G981" s="10"/>
      <c r="H981" s="10"/>
      <c r="I981" s="10"/>
      <c r="J981" s="10"/>
      <c r="Q981" s="58"/>
      <c r="R981" s="58"/>
    </row>
    <row r="982" s="55" customFormat="true" ht="26.1" hidden="false" customHeight="true" outlineLevel="0" collapsed="false">
      <c r="A982" s="161"/>
      <c r="B982" s="161"/>
      <c r="C982" s="10"/>
      <c r="D982" s="10"/>
      <c r="E982" s="10"/>
      <c r="F982" s="10"/>
      <c r="G982" s="10"/>
      <c r="H982" s="10"/>
      <c r="I982" s="10"/>
      <c r="J982" s="10"/>
      <c r="Q982" s="10"/>
      <c r="R982" s="10"/>
    </row>
    <row r="983" s="55" customFormat="true" ht="31.5" hidden="false" customHeight="true" outlineLevel="0" collapsed="false">
      <c r="A983" s="161"/>
      <c r="B983" s="162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</row>
    <row r="984" s="10" customFormat="true" ht="30.75" hidden="false" customHeight="true" outlineLevel="0" collapsed="false">
      <c r="A984" s="161"/>
      <c r="B984" s="162"/>
      <c r="K984" s="58"/>
      <c r="L984" s="58"/>
      <c r="M984" s="58"/>
      <c r="N984" s="58"/>
      <c r="O984" s="58"/>
      <c r="P984" s="58"/>
      <c r="Q984" s="55"/>
      <c r="R984" s="55"/>
    </row>
    <row r="985" s="10" customFormat="true" ht="26.1" hidden="false" customHeight="true" outlineLevel="0" collapsed="false">
      <c r="A985" s="161"/>
      <c r="B985" s="162"/>
      <c r="Q985" s="55"/>
      <c r="R985" s="55"/>
    </row>
    <row r="986" s="10" customFormat="true" ht="31.5" hidden="false" customHeight="true" outlineLevel="0" collapsed="false">
      <c r="A986" s="161"/>
      <c r="B986" s="162"/>
      <c r="K986" s="55"/>
      <c r="L986" s="55"/>
      <c r="M986" s="55"/>
      <c r="N986" s="55"/>
      <c r="O986" s="55"/>
      <c r="P986" s="55"/>
    </row>
    <row r="987" s="55" customFormat="true" ht="26.1" hidden="false" customHeight="true" outlineLevel="0" collapsed="false">
      <c r="A987" s="161"/>
      <c r="B987" s="161"/>
      <c r="C987" s="10"/>
      <c r="D987" s="10"/>
      <c r="E987" s="10"/>
      <c r="F987" s="10"/>
      <c r="G987" s="10"/>
      <c r="H987" s="10"/>
      <c r="I987" s="10"/>
      <c r="J987" s="10"/>
    </row>
    <row r="988" s="55" customFormat="true" ht="26.1" hidden="false" customHeight="true" outlineLevel="0" collapsed="false">
      <c r="A988" s="161"/>
      <c r="B988" s="162"/>
      <c r="C988" s="10"/>
      <c r="D988" s="10"/>
      <c r="E988" s="10"/>
      <c r="F988" s="10"/>
      <c r="G988" s="10"/>
      <c r="H988" s="10"/>
      <c r="I988" s="10"/>
      <c r="J988" s="10"/>
    </row>
    <row r="989" s="55" customFormat="true" ht="32.25" hidden="false" customHeight="true" outlineLevel="0" collapsed="false">
      <c r="A989" s="161"/>
      <c r="B989" s="161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</row>
    <row r="990" s="10" customFormat="true" ht="31.5" hidden="false" customHeight="true" outlineLevel="0" collapsed="false">
      <c r="A990" s="161"/>
      <c r="B990" s="162"/>
      <c r="K990" s="55"/>
      <c r="L990" s="55"/>
      <c r="M990" s="55"/>
      <c r="N990" s="55"/>
      <c r="O990" s="55"/>
      <c r="P990" s="55"/>
    </row>
    <row r="991" s="10" customFormat="true" ht="26.1" hidden="false" customHeight="true" outlineLevel="0" collapsed="false">
      <c r="A991" s="161"/>
      <c r="B991" s="162"/>
      <c r="K991" s="55"/>
      <c r="L991" s="55"/>
      <c r="M991" s="55"/>
      <c r="N991" s="55"/>
      <c r="O991" s="55"/>
      <c r="P991" s="55"/>
      <c r="Q991" s="55"/>
      <c r="R991" s="55"/>
    </row>
    <row r="992" s="55" customFormat="true" ht="26.1" hidden="false" customHeight="true" outlineLevel="0" collapsed="false">
      <c r="A992" s="161"/>
      <c r="B992" s="162"/>
      <c r="C992" s="10"/>
      <c r="D992" s="10"/>
      <c r="E992" s="10"/>
      <c r="F992" s="10"/>
      <c r="G992" s="10"/>
      <c r="H992" s="10"/>
      <c r="I992" s="10"/>
      <c r="J992" s="10"/>
    </row>
    <row r="993" s="55" customFormat="true" ht="26.1" hidden="false" customHeight="true" outlineLevel="0" collapsed="false">
      <c r="A993" s="161"/>
      <c r="B993" s="161"/>
      <c r="C993" s="10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</row>
    <row r="994" s="55" customFormat="true" ht="29.25" hidden="false" customHeight="true" outlineLevel="0" collapsed="false">
      <c r="A994" s="161"/>
      <c r="B994" s="162"/>
      <c r="C994" s="10"/>
      <c r="D994" s="10"/>
      <c r="E994" s="10"/>
      <c r="F994" s="10"/>
      <c r="G994" s="10"/>
      <c r="H994" s="10"/>
      <c r="I994" s="10"/>
      <c r="J994" s="10"/>
      <c r="Q994" s="10"/>
      <c r="R994" s="10"/>
    </row>
    <row r="995" s="55" customFormat="true" ht="26.1" hidden="false" customHeight="true" outlineLevel="0" collapsed="false">
      <c r="A995" s="161"/>
      <c r="B995" s="162"/>
      <c r="C995" s="10"/>
      <c r="D995" s="10"/>
      <c r="E995" s="10"/>
      <c r="F995" s="10"/>
      <c r="G995" s="10"/>
      <c r="H995" s="10"/>
      <c r="I995" s="10"/>
      <c r="J995" s="10"/>
      <c r="Q995" s="10"/>
      <c r="R995" s="10"/>
    </row>
    <row r="996" s="10" customFormat="true" ht="26.1" hidden="false" customHeight="true" outlineLevel="0" collapsed="false">
      <c r="A996" s="161"/>
      <c r="B996" s="162"/>
      <c r="K996" s="55"/>
      <c r="L996" s="55"/>
      <c r="M996" s="55"/>
      <c r="N996" s="55"/>
      <c r="O996" s="55"/>
      <c r="P996" s="55"/>
    </row>
    <row r="997" s="73" customFormat="true" ht="26.1" hidden="false" customHeight="true" outlineLevel="0" collapsed="false">
      <c r="A997" s="161"/>
      <c r="B997" s="161"/>
      <c r="C997" s="10"/>
      <c r="D997" s="10"/>
      <c r="E997" s="10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55"/>
      <c r="R997" s="55"/>
    </row>
    <row r="998" s="111" customFormat="true" ht="26.1" hidden="false" customHeight="true" outlineLevel="0" collapsed="false">
      <c r="A998" s="161"/>
      <c r="B998" s="162"/>
      <c r="C998" s="10"/>
      <c r="D998" s="10"/>
      <c r="E998" s="10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55"/>
      <c r="R998" s="55"/>
      <c r="S998" s="10"/>
      <c r="T998" s="10"/>
      <c r="U998" s="10"/>
      <c r="V998" s="10"/>
      <c r="W998" s="10"/>
    </row>
    <row r="999" s="55" customFormat="true" ht="40.5" hidden="false" customHeight="true" outlineLevel="0" collapsed="false">
      <c r="A999" s="161"/>
      <c r="B999" s="162"/>
      <c r="C999" s="10"/>
      <c r="D999" s="10"/>
      <c r="E999" s="10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</row>
    <row r="1000" s="55" customFormat="true" ht="43.5" hidden="false" customHeight="true" outlineLevel="0" collapsed="false">
      <c r="A1000" s="161"/>
      <c r="B1000" s="162"/>
      <c r="C1000" s="10"/>
      <c r="D1000" s="10"/>
      <c r="E1000" s="10"/>
      <c r="F1000" s="10"/>
      <c r="G1000" s="10"/>
      <c r="H1000" s="10"/>
      <c r="I1000" s="10"/>
      <c r="J1000" s="10"/>
      <c r="Q1000" s="10"/>
      <c r="R1000" s="10"/>
    </row>
    <row r="1001" s="10" customFormat="true" ht="26.1" hidden="false" customHeight="true" outlineLevel="0" collapsed="false">
      <c r="A1001" s="161"/>
      <c r="B1001" s="161"/>
      <c r="K1001" s="55"/>
      <c r="L1001" s="55"/>
      <c r="M1001" s="55"/>
      <c r="N1001" s="55"/>
      <c r="O1001" s="55"/>
      <c r="P1001" s="55"/>
    </row>
    <row r="1002" s="10" customFormat="true" ht="26.1" hidden="false" customHeight="true" outlineLevel="0" collapsed="false">
      <c r="A1002" s="161"/>
      <c r="B1002" s="161"/>
      <c r="K1002" s="55"/>
      <c r="L1002" s="55"/>
      <c r="M1002" s="55"/>
      <c r="N1002" s="55"/>
      <c r="O1002" s="55"/>
      <c r="P1002" s="55"/>
      <c r="Q1002" s="55"/>
      <c r="R1002" s="55"/>
    </row>
    <row r="1003" s="10" customFormat="true" ht="26.1" hidden="false" customHeight="true" outlineLevel="0" collapsed="false">
      <c r="A1003" s="161"/>
      <c r="B1003" s="161"/>
      <c r="Q1003" s="55"/>
      <c r="R1003" s="55"/>
    </row>
    <row r="1004" s="10" customFormat="true" ht="26.1" hidden="false" customHeight="true" outlineLevel="0" collapsed="false">
      <c r="A1004" s="161"/>
      <c r="B1004" s="162"/>
      <c r="Q1004" s="55"/>
      <c r="R1004" s="55"/>
    </row>
    <row r="1005" s="10" customFormat="true" ht="26.1" hidden="false" customHeight="true" outlineLevel="0" collapsed="false">
      <c r="A1005" s="161"/>
      <c r="B1005" s="162"/>
      <c r="K1005" s="55"/>
      <c r="L1005" s="55"/>
      <c r="M1005" s="55"/>
      <c r="N1005" s="55"/>
      <c r="O1005" s="55"/>
      <c r="P1005" s="55"/>
      <c r="Q1005" s="55"/>
      <c r="R1005" s="55"/>
    </row>
    <row r="1006" s="10" customFormat="true" ht="26.1" hidden="false" customHeight="true" outlineLevel="0" collapsed="false">
      <c r="A1006" s="161"/>
      <c r="B1006" s="162"/>
      <c r="K1006" s="55"/>
      <c r="L1006" s="55"/>
      <c r="M1006" s="55"/>
      <c r="N1006" s="55"/>
      <c r="O1006" s="55"/>
      <c r="P1006" s="55"/>
    </row>
    <row r="1007" s="55" customFormat="true" ht="26.1" hidden="false" customHeight="true" outlineLevel="0" collapsed="false">
      <c r="A1007" s="161"/>
      <c r="B1007" s="161"/>
      <c r="C1007" s="10"/>
      <c r="D1007" s="10"/>
      <c r="E1007" s="10"/>
      <c r="F1007" s="10"/>
      <c r="G1007" s="10"/>
      <c r="H1007" s="10"/>
      <c r="I1007" s="10"/>
      <c r="J1007" s="10"/>
      <c r="Q1007" s="73"/>
      <c r="R1007" s="73"/>
    </row>
    <row r="1008" s="55" customFormat="true" ht="26.1" hidden="false" customHeight="true" outlineLevel="0" collapsed="false">
      <c r="A1008" s="161"/>
      <c r="B1008" s="161"/>
      <c r="C1008" s="10"/>
      <c r="D1008" s="10"/>
      <c r="E1008" s="10"/>
      <c r="F1008" s="10"/>
      <c r="G1008" s="10"/>
      <c r="H1008" s="10"/>
      <c r="I1008" s="10"/>
      <c r="J1008" s="10"/>
      <c r="Q1008" s="10"/>
      <c r="R1008" s="10"/>
    </row>
    <row r="1009" s="55" customFormat="true" ht="26.1" hidden="false" customHeight="true" outlineLevel="0" collapsed="false">
      <c r="A1009" s="161"/>
      <c r="B1009" s="162"/>
      <c r="C1009" s="10"/>
      <c r="D1009" s="10"/>
      <c r="E1009" s="10"/>
      <c r="F1009" s="10"/>
      <c r="G1009" s="10"/>
      <c r="H1009" s="10"/>
      <c r="I1009" s="10"/>
      <c r="J1009" s="10"/>
      <c r="K1009" s="10"/>
      <c r="L1009" s="10"/>
      <c r="M1009" s="10"/>
      <c r="N1009" s="10"/>
      <c r="O1009" s="10"/>
      <c r="P1009" s="10"/>
    </row>
    <row r="1010" s="55" customFormat="true" ht="26.1" hidden="false" customHeight="true" outlineLevel="0" collapsed="false">
      <c r="A1010" s="161"/>
      <c r="B1010" s="162"/>
      <c r="C1010" s="10"/>
      <c r="D1010" s="10"/>
      <c r="E1010" s="10"/>
      <c r="F1010" s="10"/>
      <c r="G1010" s="10"/>
      <c r="H1010" s="10"/>
      <c r="I1010" s="111"/>
      <c r="J1010" s="111"/>
      <c r="K1010" s="73"/>
      <c r="L1010" s="73"/>
      <c r="M1010" s="73"/>
      <c r="N1010" s="73"/>
      <c r="O1010" s="73"/>
      <c r="P1010" s="73"/>
    </row>
    <row r="1011" s="55" customFormat="true" ht="26.1" hidden="false" customHeight="true" outlineLevel="0" collapsed="false">
      <c r="A1011" s="161"/>
      <c r="B1011" s="162"/>
      <c r="C1011" s="10"/>
      <c r="D1011" s="10"/>
      <c r="E1011" s="10"/>
      <c r="F1011" s="10"/>
      <c r="G1011" s="10"/>
      <c r="H1011" s="10"/>
      <c r="I1011" s="111"/>
      <c r="J1011" s="111"/>
      <c r="K1011" s="10"/>
      <c r="L1011" s="10"/>
      <c r="M1011" s="10"/>
      <c r="N1011" s="10"/>
      <c r="O1011" s="10"/>
      <c r="P1011" s="10"/>
      <c r="Q1011" s="10"/>
      <c r="R1011" s="10"/>
    </row>
    <row r="1012" s="10" customFormat="true" ht="26.1" hidden="false" customHeight="true" outlineLevel="0" collapsed="false">
      <c r="A1012" s="161"/>
      <c r="B1012" s="162"/>
      <c r="K1012" s="55"/>
      <c r="L1012" s="55"/>
      <c r="M1012" s="55"/>
      <c r="N1012" s="55"/>
      <c r="O1012" s="55"/>
      <c r="P1012" s="55"/>
    </row>
    <row r="1013" s="55" customFormat="true" ht="26.1" hidden="false" customHeight="true" outlineLevel="0" collapsed="false">
      <c r="A1013" s="152"/>
      <c r="B1013" s="152"/>
      <c r="C1013" s="10"/>
      <c r="D1013" s="10"/>
      <c r="E1013" s="10"/>
      <c r="F1013" s="10"/>
      <c r="G1013" s="10"/>
      <c r="H1013" s="10"/>
      <c r="I1013" s="10"/>
      <c r="J1013" s="10"/>
      <c r="Q1013" s="10"/>
      <c r="R1013" s="10"/>
    </row>
    <row r="1014" s="10" customFormat="true" ht="26.1" hidden="false" customHeight="true" outlineLevel="0" collapsed="false">
      <c r="A1014" s="158"/>
      <c r="B1014" s="159"/>
      <c r="C1014" s="111"/>
      <c r="D1014" s="111"/>
      <c r="E1014" s="111"/>
      <c r="F1014" s="111"/>
      <c r="G1014" s="111"/>
      <c r="H1014" s="111"/>
    </row>
    <row r="1015" s="55" customFormat="true" ht="26.1" hidden="false" customHeight="true" outlineLevel="0" collapsed="false">
      <c r="A1015" s="158"/>
      <c r="B1015" s="158"/>
      <c r="C1015" s="111"/>
      <c r="D1015" s="111"/>
      <c r="E1015" s="111"/>
      <c r="F1015" s="111"/>
      <c r="G1015" s="111"/>
      <c r="H1015" s="111"/>
      <c r="I1015" s="10"/>
      <c r="J1015" s="10"/>
      <c r="K1015" s="10"/>
      <c r="L1015" s="10"/>
      <c r="M1015" s="10"/>
      <c r="N1015" s="10"/>
      <c r="O1015" s="10"/>
      <c r="P1015" s="10"/>
      <c r="Q1015" s="10"/>
      <c r="R1015" s="10"/>
    </row>
    <row r="1016" s="10" customFormat="true" ht="26.1" hidden="false" customHeight="true" outlineLevel="0" collapsed="false">
      <c r="A1016" s="152"/>
      <c r="B1016" s="153"/>
    </row>
    <row r="1017" s="55" customFormat="true" ht="26.1" hidden="false" customHeight="true" outlineLevel="0" collapsed="false">
      <c r="A1017" s="152"/>
      <c r="B1017" s="153"/>
      <c r="C1017" s="10"/>
      <c r="D1017" s="10"/>
      <c r="E1017" s="10"/>
      <c r="F1017" s="10"/>
      <c r="G1017" s="10"/>
      <c r="H1017" s="10"/>
      <c r="I1017" s="10"/>
      <c r="J1017" s="10"/>
      <c r="K1017" s="10"/>
      <c r="L1017" s="10"/>
      <c r="M1017" s="10"/>
      <c r="N1017" s="10"/>
      <c r="O1017" s="10"/>
      <c r="P1017" s="10"/>
    </row>
    <row r="1018" s="55" customFormat="true" ht="26.1" hidden="false" customHeight="true" outlineLevel="0" collapsed="false">
      <c r="A1018" s="152"/>
      <c r="B1018" s="152"/>
      <c r="C1018" s="10"/>
      <c r="D1018" s="10"/>
      <c r="E1018" s="10"/>
      <c r="F1018" s="10"/>
      <c r="G1018" s="10"/>
      <c r="H1018" s="10"/>
      <c r="I1018" s="10"/>
      <c r="J1018" s="10"/>
      <c r="K1018" s="10"/>
      <c r="L1018" s="10"/>
      <c r="M1018" s="10"/>
      <c r="N1018" s="10"/>
      <c r="O1018" s="10"/>
      <c r="P1018" s="10"/>
    </row>
    <row r="1019" s="55" customFormat="true" ht="26.1" hidden="false" customHeight="true" outlineLevel="0" collapsed="false">
      <c r="A1019" s="152"/>
      <c r="B1019" s="152"/>
      <c r="C1019" s="10"/>
      <c r="D1019" s="10"/>
      <c r="E1019" s="10"/>
      <c r="F1019" s="10"/>
      <c r="G1019" s="10"/>
      <c r="H1019" s="10"/>
      <c r="I1019" s="10"/>
      <c r="J1019" s="10"/>
      <c r="K1019" s="10"/>
      <c r="L1019" s="10"/>
      <c r="M1019" s="10"/>
      <c r="N1019" s="10"/>
      <c r="O1019" s="10"/>
      <c r="P1019" s="10"/>
    </row>
    <row r="1020" s="55" customFormat="true" ht="26.1" hidden="false" customHeight="true" outlineLevel="0" collapsed="false">
      <c r="A1020" s="152"/>
      <c r="B1020" s="152"/>
      <c r="C1020" s="10"/>
      <c r="D1020" s="10"/>
      <c r="E1020" s="10"/>
      <c r="F1020" s="10"/>
      <c r="G1020" s="10"/>
      <c r="H1020" s="10"/>
      <c r="I1020" s="10"/>
      <c r="J1020" s="10"/>
    </row>
    <row r="1021" s="10" customFormat="true" ht="26.1" hidden="false" customHeight="true" outlineLevel="0" collapsed="false">
      <c r="A1021" s="152"/>
      <c r="B1021" s="152"/>
      <c r="K1021" s="55"/>
      <c r="L1021" s="55"/>
      <c r="M1021" s="55"/>
      <c r="N1021" s="55"/>
      <c r="O1021" s="55"/>
      <c r="P1021" s="55"/>
      <c r="Q1021" s="55"/>
      <c r="R1021" s="55"/>
    </row>
    <row r="1022" s="55" customFormat="true" ht="26.1" hidden="false" customHeight="true" outlineLevel="0" collapsed="false">
      <c r="A1022" s="152"/>
      <c r="B1022" s="152"/>
      <c r="C1022" s="10"/>
      <c r="D1022" s="10"/>
      <c r="E1022" s="10"/>
      <c r="F1022" s="10"/>
      <c r="G1022" s="10"/>
      <c r="H1022" s="10"/>
      <c r="I1022" s="10"/>
      <c r="J1022" s="10"/>
      <c r="Q1022" s="10"/>
      <c r="R1022" s="10"/>
    </row>
    <row r="1023" s="55" customFormat="true" ht="26.1" hidden="false" customHeight="true" outlineLevel="0" collapsed="false">
      <c r="A1023" s="152"/>
      <c r="B1023" s="152"/>
      <c r="C1023" s="10"/>
      <c r="D1023" s="10"/>
      <c r="E1023" s="10"/>
      <c r="F1023" s="10"/>
      <c r="G1023" s="10"/>
      <c r="H1023" s="10"/>
      <c r="I1023" s="10"/>
      <c r="J1023" s="10"/>
    </row>
    <row r="1024" s="58" customFormat="true" ht="26.1" hidden="false" customHeight="true" outlineLevel="0" collapsed="false">
      <c r="A1024" s="152"/>
      <c r="B1024" s="153"/>
      <c r="C1024" s="10"/>
      <c r="D1024" s="10"/>
      <c r="E1024" s="10"/>
      <c r="F1024" s="10"/>
      <c r="G1024" s="10"/>
      <c r="H1024" s="10"/>
      <c r="I1024" s="10"/>
      <c r="J1024" s="10"/>
      <c r="K1024" s="55"/>
      <c r="L1024" s="55"/>
      <c r="M1024" s="55"/>
      <c r="N1024" s="55"/>
      <c r="O1024" s="55"/>
      <c r="P1024" s="55"/>
      <c r="Q1024" s="10"/>
      <c r="R1024" s="10"/>
    </row>
    <row r="1025" s="10" customFormat="true" ht="26.1" hidden="false" customHeight="true" outlineLevel="0" collapsed="false">
      <c r="A1025" s="152"/>
      <c r="B1025" s="153"/>
      <c r="Q1025" s="55"/>
      <c r="R1025" s="55"/>
    </row>
    <row r="1026" s="10" customFormat="true" ht="29.25" hidden="false" customHeight="true" outlineLevel="0" collapsed="false">
      <c r="A1026" s="152"/>
      <c r="B1026" s="153"/>
      <c r="K1026" s="55"/>
      <c r="L1026" s="55"/>
      <c r="M1026" s="55"/>
      <c r="N1026" s="55"/>
      <c r="O1026" s="55"/>
      <c r="P1026" s="55"/>
    </row>
    <row r="1027" s="55" customFormat="true" ht="26.1" hidden="false" customHeight="true" outlineLevel="0" collapsed="false">
      <c r="A1027" s="152"/>
      <c r="B1027" s="153"/>
      <c r="C1027" s="10"/>
      <c r="D1027" s="10"/>
      <c r="E1027" s="10"/>
      <c r="F1027" s="10"/>
      <c r="G1027" s="10"/>
      <c r="H1027" s="10"/>
      <c r="I1027" s="10"/>
      <c r="J1027" s="10"/>
      <c r="K1027" s="10"/>
      <c r="L1027" s="10"/>
      <c r="M1027" s="10"/>
      <c r="N1027" s="10"/>
      <c r="O1027" s="10"/>
      <c r="P1027" s="10"/>
    </row>
    <row r="1028" s="10" customFormat="true" ht="26.1" hidden="false" customHeight="true" outlineLevel="0" collapsed="false">
      <c r="A1028" s="152"/>
      <c r="B1028" s="153"/>
      <c r="K1028" s="55"/>
      <c r="L1028" s="55"/>
      <c r="M1028" s="55"/>
      <c r="N1028" s="55"/>
      <c r="O1028" s="55"/>
      <c r="P1028" s="55"/>
      <c r="Q1028" s="55"/>
      <c r="R1028" s="55"/>
    </row>
    <row r="1029" s="55" customFormat="true" ht="26.1" hidden="false" customHeight="true" outlineLevel="0" collapsed="false">
      <c r="A1029" s="152"/>
      <c r="B1029" s="152"/>
      <c r="C1029" s="10"/>
      <c r="D1029" s="10"/>
      <c r="E1029" s="10"/>
      <c r="F1029" s="10"/>
      <c r="G1029" s="10"/>
      <c r="H1029" s="10"/>
      <c r="I1029" s="10"/>
      <c r="J1029" s="10"/>
      <c r="K1029" s="10"/>
      <c r="L1029" s="10"/>
      <c r="M1029" s="10"/>
      <c r="N1029" s="10"/>
      <c r="O1029" s="10"/>
      <c r="P1029" s="10"/>
    </row>
    <row r="1030" s="10" customFormat="true" ht="26.1" hidden="false" customHeight="true" outlineLevel="0" collapsed="false">
      <c r="A1030" s="152"/>
      <c r="B1030" s="153"/>
      <c r="K1030" s="165" t="e">
        <f aca="false">#REF!</f>
        <v>#REF!</v>
      </c>
      <c r="L1030" s="55"/>
      <c r="M1030" s="55"/>
      <c r="N1030" s="55"/>
      <c r="O1030" s="55"/>
      <c r="P1030" s="55"/>
      <c r="Q1030" s="55"/>
      <c r="R1030" s="55"/>
    </row>
    <row r="1031" s="55" customFormat="true" ht="26.1" hidden="false" customHeight="true" outlineLevel="0" collapsed="false">
      <c r="A1031" s="152"/>
      <c r="B1031" s="152"/>
      <c r="C1031" s="10"/>
      <c r="D1031" s="10"/>
      <c r="E1031" s="10"/>
      <c r="F1031" s="10"/>
      <c r="G1031" s="10"/>
      <c r="H1031" s="10"/>
      <c r="I1031" s="10"/>
      <c r="J1031" s="10"/>
      <c r="Q1031" s="10"/>
      <c r="R1031" s="10"/>
    </row>
    <row r="1032" s="10" customFormat="true" ht="26.1" hidden="false" customHeight="true" outlineLevel="0" collapsed="false">
      <c r="A1032" s="152"/>
      <c r="B1032" s="153"/>
      <c r="K1032" s="55"/>
      <c r="L1032" s="55"/>
      <c r="M1032" s="55"/>
      <c r="N1032" s="55"/>
      <c r="O1032" s="55"/>
      <c r="P1032" s="55"/>
      <c r="Q1032" s="55"/>
      <c r="R1032" s="55"/>
    </row>
    <row r="1033" s="55" customFormat="true" ht="26.1" hidden="false" customHeight="true" outlineLevel="0" collapsed="false">
      <c r="A1033" s="152"/>
      <c r="B1033" s="152"/>
      <c r="C1033" s="10"/>
      <c r="D1033" s="10"/>
      <c r="E1033" s="10"/>
      <c r="F1033" s="10"/>
      <c r="G1033" s="10"/>
      <c r="H1033" s="10"/>
      <c r="I1033" s="10"/>
      <c r="J1033" s="10"/>
    </row>
    <row r="1034" s="55" customFormat="true" ht="32.25" hidden="false" customHeight="true" outlineLevel="0" collapsed="false">
      <c r="A1034" s="152"/>
      <c r="B1034" s="153"/>
      <c r="C1034" s="10"/>
      <c r="D1034" s="10"/>
      <c r="E1034" s="10"/>
      <c r="F1034" s="10"/>
      <c r="G1034" s="10"/>
      <c r="H1034" s="10"/>
      <c r="I1034" s="10"/>
      <c r="J1034" s="10"/>
      <c r="K1034" s="10"/>
      <c r="L1034" s="10"/>
      <c r="M1034" s="10"/>
      <c r="N1034" s="10"/>
      <c r="O1034" s="10"/>
      <c r="P1034" s="10"/>
      <c r="Q1034" s="58"/>
      <c r="R1034" s="58"/>
    </row>
    <row r="1035" s="10" customFormat="true" ht="26.1" hidden="false" customHeight="true" outlineLevel="0" collapsed="false">
      <c r="A1035" s="152"/>
      <c r="B1035" s="153"/>
      <c r="K1035" s="55"/>
      <c r="L1035" s="55"/>
      <c r="M1035" s="55"/>
      <c r="N1035" s="55"/>
      <c r="O1035" s="55"/>
      <c r="P1035" s="55"/>
    </row>
    <row r="1036" s="55" customFormat="true" ht="26.1" hidden="false" customHeight="true" outlineLevel="0" collapsed="false">
      <c r="A1036" s="152"/>
      <c r="B1036" s="153"/>
      <c r="C1036" s="10"/>
      <c r="D1036" s="10"/>
      <c r="E1036" s="10"/>
      <c r="F1036" s="10"/>
      <c r="G1036" s="10"/>
      <c r="H1036" s="10"/>
      <c r="I1036" s="10"/>
      <c r="J1036" s="10"/>
      <c r="Q1036" s="10"/>
      <c r="R1036" s="10"/>
    </row>
    <row r="1037" s="10" customFormat="true" ht="26.1" hidden="false" customHeight="true" outlineLevel="0" collapsed="false">
      <c r="A1037" s="152"/>
      <c r="B1037" s="153"/>
      <c r="K1037" s="58"/>
      <c r="L1037" s="58"/>
      <c r="M1037" s="58"/>
      <c r="N1037" s="58"/>
      <c r="O1037" s="58"/>
      <c r="P1037" s="58"/>
      <c r="Q1037" s="55"/>
      <c r="R1037" s="55"/>
    </row>
    <row r="1038" s="55" customFormat="true" ht="26.1" hidden="false" customHeight="true" outlineLevel="0" collapsed="false">
      <c r="A1038" s="152"/>
      <c r="B1038" s="152"/>
      <c r="C1038" s="10"/>
      <c r="D1038" s="10"/>
      <c r="E1038" s="10"/>
      <c r="F1038" s="10"/>
      <c r="G1038" s="10"/>
      <c r="H1038" s="10"/>
      <c r="I1038" s="10"/>
      <c r="J1038" s="10"/>
      <c r="K1038" s="10"/>
      <c r="L1038" s="10"/>
      <c r="M1038" s="10"/>
      <c r="N1038" s="10"/>
      <c r="O1038" s="10"/>
      <c r="P1038" s="10"/>
      <c r="Q1038" s="10"/>
      <c r="R1038" s="10"/>
    </row>
    <row r="1039" s="10" customFormat="true" ht="26.1" hidden="false" customHeight="true" outlineLevel="0" collapsed="false">
      <c r="A1039" s="152"/>
      <c r="B1039" s="153"/>
      <c r="Q1039" s="55"/>
      <c r="R1039" s="55"/>
    </row>
    <row r="1040" s="55" customFormat="true" ht="26.1" hidden="false" customHeight="true" outlineLevel="0" collapsed="false">
      <c r="A1040" s="152"/>
      <c r="B1040" s="153"/>
      <c r="C1040" s="10"/>
      <c r="D1040" s="10"/>
      <c r="E1040" s="10"/>
      <c r="F1040" s="10"/>
      <c r="G1040" s="10"/>
      <c r="H1040" s="10"/>
      <c r="I1040" s="10"/>
      <c r="J1040" s="10"/>
      <c r="Q1040" s="10"/>
      <c r="R1040" s="10"/>
    </row>
    <row r="1041" s="55" customFormat="true" ht="26.1" hidden="false" customHeight="true" outlineLevel="0" collapsed="false">
      <c r="A1041" s="161"/>
      <c r="B1041" s="162"/>
      <c r="C1041" s="10"/>
      <c r="D1041" s="10"/>
      <c r="E1041" s="10"/>
      <c r="F1041" s="10"/>
      <c r="G1041" s="10"/>
      <c r="H1041" s="10"/>
      <c r="I1041" s="10"/>
      <c r="J1041" s="10"/>
      <c r="K1041" s="10"/>
      <c r="L1041" s="10"/>
      <c r="M1041" s="10"/>
      <c r="N1041" s="10"/>
      <c r="O1041" s="10"/>
      <c r="P1041" s="10"/>
    </row>
    <row r="1042" s="10" customFormat="true" ht="26.1" hidden="false" customHeight="true" outlineLevel="0" collapsed="false">
      <c r="A1042" s="152"/>
      <c r="B1042" s="152"/>
      <c r="K1042" s="55"/>
      <c r="L1042" s="55"/>
      <c r="M1042" s="55"/>
      <c r="N1042" s="55"/>
      <c r="O1042" s="55"/>
      <c r="P1042" s="55"/>
    </row>
    <row r="1043" s="10" customFormat="true" ht="32.25" hidden="false" customHeight="true" outlineLevel="0" collapsed="false">
      <c r="A1043" s="187"/>
      <c r="B1043" s="187"/>
      <c r="Q1043" s="55"/>
      <c r="R1043" s="55"/>
    </row>
    <row r="1044" s="10" customFormat="true" ht="32.25" hidden="false" customHeight="true" outlineLevel="0" collapsed="false">
      <c r="A1044" s="170"/>
      <c r="B1044" s="171"/>
      <c r="K1044" s="55"/>
      <c r="L1044" s="55"/>
      <c r="M1044" s="55"/>
      <c r="N1044" s="55"/>
      <c r="O1044" s="55"/>
      <c r="P1044" s="55"/>
      <c r="Q1044" s="55"/>
      <c r="R1044" s="55"/>
    </row>
    <row r="1045" s="55" customFormat="true" ht="32.25" hidden="false" customHeight="true" outlineLevel="0" collapsed="false">
      <c r="A1045" s="212"/>
      <c r="B1045" s="212"/>
      <c r="C1045" s="10"/>
      <c r="D1045" s="10"/>
      <c r="E1045" s="10"/>
      <c r="F1045" s="10"/>
      <c r="G1045" s="10"/>
      <c r="H1045" s="10"/>
      <c r="I1045" s="10"/>
      <c r="J1045" s="10"/>
      <c r="K1045" s="10"/>
      <c r="L1045" s="10"/>
      <c r="M1045" s="10"/>
      <c r="N1045" s="10"/>
      <c r="O1045" s="10"/>
      <c r="P1045" s="10"/>
      <c r="Q1045" s="10"/>
      <c r="R1045" s="10"/>
    </row>
    <row r="1046" s="55" customFormat="true" ht="26.1" hidden="false" customHeight="true" outlineLevel="0" collapsed="false">
      <c r="A1046" s="161"/>
      <c r="B1046" s="162"/>
      <c r="C1046" s="10"/>
      <c r="D1046" s="10"/>
      <c r="E1046" s="10"/>
      <c r="F1046" s="10"/>
      <c r="G1046" s="10"/>
      <c r="H1046" s="10"/>
      <c r="I1046" s="10"/>
      <c r="J1046" s="10"/>
    </row>
    <row r="1047" s="55" customFormat="true" ht="26.1" hidden="false" customHeight="true" outlineLevel="0" collapsed="false">
      <c r="A1047" s="161"/>
      <c r="B1047" s="161"/>
      <c r="C1047" s="10"/>
      <c r="D1047" s="10"/>
      <c r="E1047" s="10"/>
      <c r="F1047" s="10"/>
      <c r="G1047" s="10"/>
      <c r="H1047" s="10"/>
      <c r="I1047" s="10"/>
      <c r="J1047" s="10"/>
      <c r="Q1047" s="10"/>
      <c r="R1047" s="10"/>
    </row>
    <row r="1048" s="55" customFormat="true" ht="26.1" hidden="false" customHeight="true" outlineLevel="0" collapsed="false">
      <c r="A1048" s="161"/>
      <c r="B1048" s="162"/>
      <c r="C1048" s="10"/>
      <c r="D1048" s="10"/>
      <c r="E1048" s="10"/>
      <c r="F1048" s="10"/>
      <c r="G1048" s="10"/>
      <c r="H1048" s="10"/>
      <c r="I1048" s="10"/>
      <c r="J1048" s="10"/>
      <c r="K1048" s="10"/>
      <c r="L1048" s="10"/>
      <c r="M1048" s="10"/>
      <c r="N1048" s="10"/>
      <c r="O1048" s="10"/>
      <c r="P1048" s="10"/>
    </row>
    <row r="1049" s="10" customFormat="true" ht="26.1" hidden="false" customHeight="true" outlineLevel="0" collapsed="false">
      <c r="A1049" s="161"/>
      <c r="B1049" s="161"/>
      <c r="K1049" s="55"/>
      <c r="L1049" s="55"/>
      <c r="M1049" s="55"/>
      <c r="N1049" s="55"/>
      <c r="O1049" s="55"/>
      <c r="P1049" s="55"/>
    </row>
    <row r="1050" s="10" customFormat="true" ht="26.1" hidden="false" customHeight="true" outlineLevel="0" collapsed="false">
      <c r="A1050" s="161"/>
      <c r="B1050" s="162"/>
      <c r="Q1050" s="55"/>
      <c r="R1050" s="55"/>
    </row>
    <row r="1051" s="55" customFormat="true" ht="26.1" hidden="false" customHeight="true" outlineLevel="0" collapsed="false">
      <c r="A1051" s="161"/>
      <c r="B1051" s="162"/>
      <c r="C1051" s="10"/>
      <c r="D1051" s="10"/>
      <c r="E1051" s="10"/>
      <c r="F1051" s="10"/>
      <c r="G1051" s="10"/>
      <c r="H1051" s="10"/>
      <c r="I1051" s="10"/>
      <c r="J1051" s="10"/>
    </row>
    <row r="1052" s="10" customFormat="true" ht="26.1" hidden="false" customHeight="true" outlineLevel="0" collapsed="false">
      <c r="A1052" s="161"/>
      <c r="B1052" s="161"/>
    </row>
    <row r="1053" s="10" customFormat="true" ht="26.1" hidden="false" customHeight="true" outlineLevel="0" collapsed="false">
      <c r="A1053" s="161"/>
      <c r="B1053" s="162"/>
      <c r="K1053" s="55"/>
      <c r="L1053" s="55"/>
      <c r="M1053" s="55"/>
      <c r="N1053" s="55"/>
      <c r="O1053" s="55"/>
      <c r="P1053" s="55"/>
    </row>
    <row r="1054" s="10" customFormat="true" ht="26.1" hidden="false" customHeight="true" outlineLevel="0" collapsed="false">
      <c r="A1054" s="161"/>
      <c r="B1054" s="161"/>
      <c r="K1054" s="55"/>
      <c r="L1054" s="55"/>
      <c r="M1054" s="55"/>
      <c r="N1054" s="55"/>
      <c r="O1054" s="55"/>
      <c r="P1054" s="55"/>
    </row>
    <row r="1055" s="55" customFormat="true" ht="26.1" hidden="false" customHeight="true" outlineLevel="0" collapsed="false">
      <c r="A1055" s="161"/>
      <c r="B1055" s="162"/>
      <c r="C1055" s="10"/>
      <c r="D1055" s="10"/>
      <c r="E1055" s="10"/>
      <c r="F1055" s="10"/>
      <c r="G1055" s="10"/>
      <c r="H1055" s="10"/>
      <c r="I1055" s="10"/>
      <c r="J1055" s="10"/>
      <c r="K1055" s="10"/>
      <c r="L1055" s="10"/>
      <c r="M1055" s="10"/>
      <c r="N1055" s="10"/>
      <c r="O1055" s="10"/>
      <c r="P1055" s="10"/>
    </row>
    <row r="1056" s="55" customFormat="true" ht="26.1" hidden="false" customHeight="true" outlineLevel="0" collapsed="false">
      <c r="A1056" s="161"/>
      <c r="B1056" s="161"/>
      <c r="C1056" s="10"/>
      <c r="D1056" s="10"/>
      <c r="E1056" s="10"/>
      <c r="F1056" s="10"/>
      <c r="G1056" s="10"/>
      <c r="H1056" s="10"/>
      <c r="I1056" s="10"/>
      <c r="J1056" s="10"/>
      <c r="K1056" s="10"/>
      <c r="L1056" s="10"/>
      <c r="M1056" s="10"/>
      <c r="N1056" s="10"/>
      <c r="O1056" s="10"/>
      <c r="P1056" s="10"/>
    </row>
    <row r="1057" s="10" customFormat="true" ht="26.1" hidden="false" customHeight="true" outlineLevel="0" collapsed="false">
      <c r="A1057" s="161"/>
      <c r="B1057" s="162"/>
      <c r="Q1057" s="55"/>
      <c r="R1057" s="55"/>
    </row>
    <row r="1058" s="55" customFormat="true" ht="26.1" hidden="false" customHeight="true" outlineLevel="0" collapsed="false">
      <c r="A1058" s="161"/>
      <c r="B1058" s="162"/>
      <c r="C1058" s="10"/>
      <c r="D1058" s="10"/>
      <c r="E1058" s="10"/>
      <c r="F1058" s="10"/>
      <c r="G1058" s="10"/>
      <c r="H1058" s="10"/>
      <c r="I1058" s="10"/>
      <c r="J1058" s="10"/>
    </row>
    <row r="1059" s="55" customFormat="true" ht="26.1" hidden="false" customHeight="true" outlineLevel="0" collapsed="false">
      <c r="A1059" s="161"/>
      <c r="B1059" s="161"/>
      <c r="C1059" s="10"/>
      <c r="D1059" s="10"/>
      <c r="E1059" s="10"/>
      <c r="F1059" s="10"/>
      <c r="G1059" s="10"/>
      <c r="H1059" s="10"/>
      <c r="I1059" s="10"/>
      <c r="J1059" s="10"/>
      <c r="Q1059" s="10"/>
      <c r="R1059" s="10"/>
    </row>
    <row r="1060" s="10" customFormat="true" ht="26.1" hidden="false" customHeight="true" outlineLevel="0" collapsed="false">
      <c r="A1060" s="212"/>
      <c r="B1060" s="212"/>
      <c r="K1060" s="55"/>
      <c r="L1060" s="55"/>
      <c r="M1060" s="55"/>
      <c r="N1060" s="55"/>
      <c r="O1060" s="55"/>
      <c r="P1060" s="55"/>
    </row>
    <row r="1061" s="55" customFormat="true" ht="47.25" hidden="false" customHeight="true" outlineLevel="0" collapsed="false">
      <c r="A1061" s="161"/>
      <c r="B1061" s="161"/>
      <c r="C1061" s="10"/>
      <c r="D1061" s="10"/>
      <c r="E1061" s="10"/>
      <c r="F1061" s="10"/>
      <c r="G1061" s="10"/>
      <c r="H1061" s="10"/>
      <c r="I1061" s="10"/>
      <c r="J1061" s="10"/>
    </row>
    <row r="1062" s="10" customFormat="true" ht="47.25" hidden="false" customHeight="true" outlineLevel="0" collapsed="false">
      <c r="A1062" s="161"/>
      <c r="B1062" s="162"/>
    </row>
    <row r="1063" s="55" customFormat="true" ht="26.1" hidden="false" customHeight="true" outlineLevel="0" collapsed="false">
      <c r="A1063" s="161"/>
      <c r="B1063" s="162"/>
      <c r="C1063" s="10"/>
      <c r="D1063" s="10"/>
      <c r="E1063" s="10"/>
      <c r="F1063" s="10"/>
      <c r="G1063" s="10"/>
      <c r="H1063" s="10"/>
      <c r="I1063" s="10"/>
      <c r="J1063" s="10"/>
      <c r="K1063" s="10"/>
      <c r="L1063" s="10"/>
      <c r="M1063" s="10"/>
      <c r="N1063" s="10"/>
      <c r="O1063" s="10"/>
      <c r="P1063" s="10"/>
      <c r="Q1063" s="10"/>
      <c r="R1063" s="10"/>
    </row>
    <row r="1064" s="55" customFormat="true" ht="26.1" hidden="false" customHeight="true" outlineLevel="0" collapsed="false">
      <c r="A1064" s="161"/>
      <c r="B1064" s="162"/>
      <c r="C1064" s="10"/>
      <c r="D1064" s="10"/>
      <c r="E1064" s="10"/>
      <c r="F1064" s="10"/>
      <c r="G1064" s="10"/>
      <c r="H1064" s="10"/>
      <c r="I1064" s="10"/>
      <c r="J1064" s="10"/>
      <c r="Q1064" s="10"/>
      <c r="R1064" s="10"/>
    </row>
    <row r="1065" s="55" customFormat="true" ht="26.1" hidden="false" customHeight="true" outlineLevel="0" collapsed="false">
      <c r="A1065" s="161"/>
      <c r="B1065" s="162"/>
      <c r="C1065" s="10"/>
      <c r="D1065" s="10"/>
      <c r="E1065" s="10"/>
      <c r="F1065" s="10"/>
      <c r="G1065" s="10"/>
      <c r="H1065" s="10"/>
      <c r="I1065" s="10"/>
      <c r="J1065" s="10"/>
      <c r="K1065" s="10"/>
      <c r="L1065" s="10"/>
      <c r="M1065" s="10"/>
      <c r="N1065" s="10"/>
      <c r="O1065" s="10"/>
      <c r="P1065" s="10"/>
    </row>
    <row r="1066" s="55" customFormat="true" ht="45.75" hidden="false" customHeight="true" outlineLevel="0" collapsed="false">
      <c r="A1066" s="161"/>
      <c r="B1066" s="161"/>
      <c r="C1066" s="10"/>
      <c r="D1066" s="10"/>
      <c r="E1066" s="10"/>
      <c r="F1066" s="10"/>
      <c r="G1066" s="10"/>
      <c r="H1066" s="10"/>
      <c r="I1066" s="10"/>
      <c r="J1066" s="10"/>
      <c r="K1066" s="10"/>
      <c r="L1066" s="10"/>
      <c r="M1066" s="10"/>
      <c r="N1066" s="10"/>
      <c r="O1066" s="10"/>
      <c r="P1066" s="10"/>
    </row>
    <row r="1067" s="55" customFormat="true" ht="34.5" hidden="false" customHeight="true" outlineLevel="0" collapsed="false">
      <c r="A1067" s="161"/>
      <c r="B1067" s="161"/>
      <c r="C1067" s="10"/>
      <c r="D1067" s="10"/>
      <c r="E1067" s="10"/>
      <c r="F1067" s="10"/>
      <c r="G1067" s="10"/>
      <c r="H1067" s="10"/>
      <c r="I1067" s="10"/>
      <c r="J1067" s="10"/>
      <c r="K1067" s="10"/>
      <c r="L1067" s="10"/>
      <c r="M1067" s="10"/>
      <c r="N1067" s="10"/>
      <c r="O1067" s="10"/>
      <c r="P1067" s="10"/>
      <c r="Q1067" s="10"/>
      <c r="R1067" s="10"/>
    </row>
    <row r="1068" s="55" customFormat="true" ht="26.1" hidden="false" customHeight="true" outlineLevel="0" collapsed="false">
      <c r="A1068" s="161"/>
      <c r="B1068" s="162"/>
      <c r="C1068" s="10"/>
      <c r="D1068" s="10"/>
      <c r="E1068" s="10"/>
      <c r="F1068" s="10"/>
      <c r="G1068" s="10"/>
      <c r="H1068" s="10"/>
      <c r="I1068" s="10"/>
      <c r="J1068" s="10"/>
    </row>
    <row r="1069" s="10" customFormat="true" ht="26.1" hidden="false" customHeight="true" outlineLevel="0" collapsed="false">
      <c r="A1069" s="161"/>
      <c r="B1069" s="161"/>
      <c r="K1069" s="55"/>
      <c r="L1069" s="55"/>
      <c r="M1069" s="55"/>
      <c r="N1069" s="55"/>
      <c r="O1069" s="55"/>
      <c r="P1069" s="55"/>
      <c r="Q1069" s="55"/>
      <c r="R1069" s="55"/>
    </row>
    <row r="1070" s="58" customFormat="true" ht="26.1" hidden="false" customHeight="true" outlineLevel="0" collapsed="false">
      <c r="A1070" s="161"/>
      <c r="B1070" s="161"/>
      <c r="C1070" s="10"/>
      <c r="D1070" s="10"/>
      <c r="E1070" s="10"/>
      <c r="F1070" s="10"/>
      <c r="G1070" s="10"/>
      <c r="H1070" s="10"/>
      <c r="I1070" s="10"/>
      <c r="J1070" s="10"/>
      <c r="K1070" s="10"/>
      <c r="L1070" s="10"/>
      <c r="M1070" s="10"/>
      <c r="N1070" s="10"/>
      <c r="O1070" s="10"/>
      <c r="P1070" s="10"/>
      <c r="Q1070" s="10"/>
      <c r="R1070" s="10"/>
    </row>
    <row r="1071" s="10" customFormat="true" ht="31.5" hidden="false" customHeight="true" outlineLevel="0" collapsed="false">
      <c r="A1071" s="161"/>
      <c r="B1071" s="161"/>
      <c r="K1071" s="55"/>
      <c r="L1071" s="55"/>
      <c r="M1071" s="55"/>
      <c r="N1071" s="55"/>
      <c r="O1071" s="55"/>
      <c r="P1071" s="55"/>
      <c r="Q1071" s="55"/>
      <c r="R1071" s="55"/>
    </row>
    <row r="1072" s="55" customFormat="true" ht="34.5" hidden="false" customHeight="true" outlineLevel="0" collapsed="false">
      <c r="A1072" s="161"/>
      <c r="B1072" s="162"/>
      <c r="C1072" s="10"/>
      <c r="D1072" s="10"/>
      <c r="E1072" s="10"/>
      <c r="F1072" s="10"/>
      <c r="G1072" s="10"/>
      <c r="H1072" s="10"/>
      <c r="I1072" s="10"/>
      <c r="J1072" s="10"/>
      <c r="Q1072" s="10"/>
      <c r="R1072" s="10"/>
    </row>
    <row r="1073" s="55" customFormat="true" ht="33.75" hidden="false" customHeight="true" outlineLevel="0" collapsed="false">
      <c r="A1073" s="161"/>
      <c r="B1073" s="162"/>
      <c r="C1073" s="10"/>
      <c r="D1073" s="10"/>
      <c r="E1073" s="10"/>
      <c r="F1073" s="10"/>
      <c r="G1073" s="10"/>
      <c r="H1073" s="10"/>
      <c r="I1073" s="10"/>
      <c r="J1073" s="10"/>
      <c r="K1073" s="10"/>
      <c r="L1073" s="10"/>
      <c r="M1073" s="10"/>
      <c r="N1073" s="10"/>
      <c r="O1073" s="10"/>
      <c r="P1073" s="10"/>
    </row>
    <row r="1074" s="10" customFormat="true" ht="32.25" hidden="false" customHeight="true" outlineLevel="0" collapsed="false">
      <c r="A1074" s="161"/>
      <c r="B1074" s="161"/>
      <c r="K1074" s="55"/>
      <c r="L1074" s="55"/>
      <c r="M1074" s="55"/>
      <c r="N1074" s="55"/>
      <c r="O1074" s="55"/>
      <c r="P1074" s="55"/>
      <c r="Q1074" s="55"/>
      <c r="R1074" s="55"/>
    </row>
    <row r="1075" s="10" customFormat="true" ht="37.5" hidden="false" customHeight="true" outlineLevel="0" collapsed="false">
      <c r="A1075" s="161"/>
      <c r="B1075" s="162"/>
      <c r="Q1075" s="55"/>
      <c r="R1075" s="55"/>
    </row>
    <row r="1076" s="10" customFormat="true" ht="26.25" hidden="false" customHeight="true" outlineLevel="0" collapsed="false">
      <c r="A1076" s="161"/>
      <c r="B1076" s="162"/>
      <c r="K1076" s="55"/>
      <c r="L1076" s="55"/>
      <c r="M1076" s="55"/>
      <c r="N1076" s="55"/>
      <c r="O1076" s="55"/>
      <c r="P1076" s="55"/>
      <c r="Q1076" s="55"/>
      <c r="R1076" s="55"/>
    </row>
    <row r="1077" s="10" customFormat="true" ht="30.75" hidden="false" customHeight="true" outlineLevel="0" collapsed="false">
      <c r="A1077" s="161"/>
      <c r="B1077" s="161"/>
      <c r="K1077" s="55"/>
      <c r="L1077" s="55"/>
      <c r="M1077" s="55"/>
      <c r="N1077" s="55"/>
      <c r="O1077" s="55"/>
      <c r="P1077" s="55"/>
      <c r="Q1077" s="55"/>
      <c r="R1077" s="55"/>
    </row>
    <row r="1078" s="10" customFormat="true" ht="35.25" hidden="false" customHeight="true" outlineLevel="0" collapsed="false">
      <c r="A1078" s="161"/>
      <c r="B1078" s="162"/>
      <c r="K1078" s="55"/>
      <c r="L1078" s="55"/>
      <c r="M1078" s="55"/>
      <c r="N1078" s="55"/>
      <c r="O1078" s="55"/>
      <c r="P1078" s="55"/>
      <c r="Q1078" s="55"/>
      <c r="R1078" s="55"/>
    </row>
    <row r="1079" s="10" customFormat="true" ht="24.95" hidden="false" customHeight="true" outlineLevel="0" collapsed="false">
      <c r="A1079" s="161"/>
      <c r="B1079" s="161"/>
      <c r="K1079" s="55"/>
      <c r="L1079" s="55"/>
      <c r="M1079" s="55"/>
      <c r="N1079" s="55"/>
      <c r="O1079" s="55"/>
      <c r="P1079" s="55"/>
    </row>
    <row r="1080" s="10" customFormat="true" ht="24.95" hidden="false" customHeight="true" outlineLevel="0" collapsed="false">
      <c r="A1080" s="161"/>
      <c r="B1080" s="162"/>
      <c r="K1080" s="55"/>
      <c r="L1080" s="55"/>
      <c r="M1080" s="55"/>
      <c r="N1080" s="55"/>
      <c r="O1080" s="55"/>
      <c r="P1080" s="55"/>
      <c r="Q1080" s="58"/>
      <c r="R1080" s="58"/>
    </row>
    <row r="1081" s="55" customFormat="true" ht="24.95" hidden="false" customHeight="true" outlineLevel="0" collapsed="false">
      <c r="A1081" s="161"/>
      <c r="B1081" s="162"/>
      <c r="C1081" s="10"/>
      <c r="D1081" s="10"/>
      <c r="E1081" s="10"/>
      <c r="F1081" s="10"/>
      <c r="G1081" s="10"/>
      <c r="H1081" s="10"/>
      <c r="I1081" s="10"/>
      <c r="J1081" s="10"/>
      <c r="Q1081" s="10"/>
      <c r="R1081" s="10"/>
    </row>
    <row r="1082" s="10" customFormat="true" ht="24.95" hidden="false" customHeight="true" outlineLevel="0" collapsed="false">
      <c r="A1082" s="161"/>
      <c r="B1082" s="162"/>
      <c r="Q1082" s="55"/>
      <c r="R1082" s="55"/>
    </row>
    <row r="1083" s="10" customFormat="true" ht="24.95" hidden="false" customHeight="true" outlineLevel="0" collapsed="false">
      <c r="A1083" s="161"/>
      <c r="B1083" s="162"/>
      <c r="K1083" s="58"/>
      <c r="L1083" s="58"/>
      <c r="M1083" s="58"/>
      <c r="N1083" s="58"/>
      <c r="O1083" s="58"/>
      <c r="P1083" s="58"/>
      <c r="Q1083" s="55"/>
      <c r="R1083" s="55"/>
    </row>
    <row r="1084" s="10" customFormat="true" ht="24.95" hidden="false" customHeight="true" outlineLevel="0" collapsed="false">
      <c r="A1084" s="161"/>
      <c r="B1084" s="162"/>
    </row>
    <row r="1085" s="10" customFormat="true" ht="24.95" hidden="false" customHeight="true" outlineLevel="0" collapsed="false">
      <c r="A1085" s="161"/>
      <c r="B1085" s="162"/>
      <c r="K1085" s="55"/>
      <c r="L1085" s="55"/>
      <c r="M1085" s="55"/>
      <c r="N1085" s="55"/>
      <c r="O1085" s="55"/>
      <c r="P1085" s="55"/>
    </row>
    <row r="1086" s="10" customFormat="true" ht="24.95" hidden="false" customHeight="true" outlineLevel="0" collapsed="false">
      <c r="A1086" s="161"/>
      <c r="B1086" s="161"/>
      <c r="K1086" s="55"/>
      <c r="L1086" s="55"/>
      <c r="M1086" s="55"/>
      <c r="N1086" s="55"/>
      <c r="O1086" s="55"/>
      <c r="P1086" s="55"/>
    </row>
    <row r="1087" s="160" customFormat="true" ht="24.95" hidden="false" customHeight="true" outlineLevel="0" collapsed="false">
      <c r="A1087" s="161"/>
      <c r="B1087" s="162"/>
      <c r="C1087" s="10"/>
      <c r="D1087" s="10"/>
      <c r="E1087" s="10"/>
      <c r="F1087" s="10"/>
      <c r="G1087" s="10"/>
      <c r="H1087" s="10"/>
      <c r="I1087" s="10"/>
      <c r="J1087" s="10"/>
      <c r="K1087" s="10"/>
      <c r="L1087" s="10"/>
      <c r="M1087" s="10"/>
      <c r="N1087" s="10"/>
      <c r="O1087" s="10"/>
      <c r="P1087" s="10"/>
      <c r="Q1087" s="10"/>
      <c r="R1087" s="10"/>
    </row>
    <row r="1088" s="10" customFormat="true" ht="24.95" hidden="false" customHeight="true" outlineLevel="0" collapsed="false">
      <c r="A1088" s="161"/>
      <c r="B1088" s="161"/>
    </row>
    <row r="1089" s="10" customFormat="true" ht="24.95" hidden="false" customHeight="true" outlineLevel="0" collapsed="false">
      <c r="A1089" s="161"/>
      <c r="B1089" s="162"/>
    </row>
    <row r="1090" s="10" customFormat="true" ht="24.95" hidden="false" customHeight="true" outlineLevel="0" collapsed="false">
      <c r="A1090" s="161"/>
      <c r="B1090" s="162"/>
    </row>
    <row r="1091" s="10" customFormat="true" ht="24.95" hidden="false" customHeight="true" outlineLevel="0" collapsed="false">
      <c r="A1091" s="161"/>
      <c r="B1091" s="161"/>
      <c r="Q1091" s="55"/>
      <c r="R1091" s="55"/>
      <c r="S1091" s="111"/>
      <c r="T1091" s="111"/>
      <c r="U1091" s="111"/>
      <c r="V1091" s="111"/>
      <c r="W1091" s="111"/>
    </row>
    <row r="1092" s="10" customFormat="true" ht="24.95" hidden="false" customHeight="true" outlineLevel="0" collapsed="false">
      <c r="A1092" s="161"/>
      <c r="B1092" s="161"/>
    </row>
    <row r="1093" s="10" customFormat="true" ht="24.95" hidden="false" customHeight="true" outlineLevel="0" collapsed="false">
      <c r="A1093" s="161"/>
      <c r="B1093" s="161"/>
    </row>
    <row r="1094" s="10" customFormat="true" ht="24.95" hidden="false" customHeight="true" outlineLevel="0" collapsed="false">
      <c r="A1094" s="170"/>
      <c r="B1094" s="170"/>
      <c r="K1094" s="55"/>
      <c r="L1094" s="55"/>
      <c r="M1094" s="55"/>
      <c r="N1094" s="55"/>
      <c r="O1094" s="55"/>
      <c r="P1094" s="55"/>
    </row>
    <row r="1095" s="10" customFormat="true" ht="24.95" hidden="false" customHeight="true" outlineLevel="0" collapsed="false">
      <c r="A1095" s="161"/>
      <c r="B1095" s="161"/>
    </row>
    <row r="1096" s="10" customFormat="true" ht="24.95" hidden="false" customHeight="true" outlineLevel="0" collapsed="false">
      <c r="A1096" s="161"/>
      <c r="B1096" s="161"/>
    </row>
    <row r="1097" s="160" customFormat="true" ht="24.95" hidden="false" customHeight="true" outlineLevel="0" collapsed="false">
      <c r="A1097" s="161"/>
      <c r="B1097" s="161"/>
      <c r="C1097" s="10"/>
      <c r="D1097" s="10"/>
      <c r="E1097" s="10"/>
      <c r="F1097" s="10"/>
      <c r="G1097" s="10"/>
      <c r="H1097" s="10"/>
      <c r="I1097" s="10"/>
      <c r="J1097" s="10"/>
      <c r="K1097" s="10"/>
      <c r="L1097" s="10"/>
      <c r="M1097" s="10"/>
      <c r="N1097" s="10"/>
      <c r="O1097" s="10"/>
      <c r="P1097" s="10"/>
    </row>
    <row r="1098" s="10" customFormat="true" ht="24.95" hidden="false" customHeight="true" outlineLevel="0" collapsed="false">
      <c r="A1098" s="162"/>
      <c r="B1098" s="162"/>
    </row>
    <row r="1099" s="10" customFormat="true" ht="24.95" hidden="false" customHeight="true" outlineLevel="0" collapsed="false">
      <c r="A1099" s="161"/>
      <c r="B1099" s="161"/>
    </row>
    <row r="1100" s="111" customFormat="true" ht="41.25" hidden="false" customHeight="true" outlineLevel="0" collapsed="false">
      <c r="A1100" s="161"/>
      <c r="B1100" s="161"/>
      <c r="C1100" s="10"/>
      <c r="D1100" s="10"/>
      <c r="E1100" s="10"/>
      <c r="F1100" s="10"/>
      <c r="G1100" s="10"/>
      <c r="H1100" s="10"/>
      <c r="I1100" s="10"/>
      <c r="J1100" s="10"/>
      <c r="K1100" s="160"/>
      <c r="L1100" s="160"/>
      <c r="M1100" s="160"/>
      <c r="N1100" s="160"/>
      <c r="O1100" s="160"/>
      <c r="P1100" s="160"/>
      <c r="Q1100" s="10"/>
      <c r="R1100" s="10"/>
    </row>
    <row r="1101" s="10" customFormat="true" ht="24.95" hidden="false" customHeight="true" outlineLevel="0" collapsed="false">
      <c r="A1101" s="161"/>
      <c r="B1101" s="161"/>
      <c r="Q1101" s="111"/>
      <c r="R1101" s="111"/>
    </row>
    <row r="1102" s="10" customFormat="true" ht="24.95" hidden="false" customHeight="true" outlineLevel="0" collapsed="false">
      <c r="A1102" s="161"/>
      <c r="B1102" s="161"/>
    </row>
    <row r="1103" s="10" customFormat="true" ht="24.95" hidden="false" customHeight="true" outlineLevel="0" collapsed="false">
      <c r="A1103" s="161"/>
      <c r="B1103" s="161"/>
    </row>
    <row r="1104" s="10" customFormat="true" ht="24.95" hidden="false" customHeight="true" outlineLevel="0" collapsed="false">
      <c r="A1104" s="161"/>
      <c r="B1104" s="161"/>
      <c r="K1104" s="111"/>
      <c r="L1104" s="111"/>
      <c r="M1104" s="111"/>
      <c r="N1104" s="111"/>
      <c r="O1104" s="111"/>
      <c r="P1104" s="111"/>
    </row>
    <row r="1105" s="10" customFormat="true" ht="24.95" hidden="false" customHeight="true" outlineLevel="0" collapsed="false">
      <c r="A1105" s="161"/>
      <c r="B1105" s="161"/>
    </row>
    <row r="1106" s="10" customFormat="true" ht="24.95" hidden="false" customHeight="true" outlineLevel="0" collapsed="false">
      <c r="A1106" s="161"/>
      <c r="B1106" s="161"/>
    </row>
    <row r="1107" s="10" customFormat="true" ht="24.95" hidden="false" customHeight="true" outlineLevel="0" collapsed="false">
      <c r="A1107" s="161"/>
      <c r="B1107" s="161"/>
      <c r="Q1107" s="160"/>
      <c r="R1107" s="160"/>
    </row>
    <row r="1108" s="10" customFormat="true" ht="24.95" hidden="false" customHeight="true" outlineLevel="0" collapsed="false">
      <c r="A1108" s="152"/>
      <c r="B1108" s="152"/>
    </row>
    <row r="1109" s="10" customFormat="true" ht="24.95" hidden="false" customHeight="true" outlineLevel="0" collapsed="false">
      <c r="A1109" s="152"/>
      <c r="B1109" s="152"/>
    </row>
    <row r="1110" s="10" customFormat="true" ht="24.95" hidden="false" customHeight="true" outlineLevel="0" collapsed="false">
      <c r="A1110" s="187"/>
      <c r="B1110" s="187"/>
      <c r="K1110" s="160"/>
      <c r="L1110" s="160"/>
      <c r="M1110" s="160"/>
      <c r="N1110" s="160"/>
      <c r="O1110" s="160"/>
      <c r="P1110" s="160"/>
      <c r="Q1110" s="111"/>
      <c r="R1110" s="111"/>
    </row>
    <row r="1111" s="237" customFormat="true" ht="24.95" hidden="false" customHeight="true" outlineLevel="0" collapsed="false">
      <c r="A1111" s="170"/>
      <c r="B1111" s="170"/>
      <c r="C1111" s="10"/>
      <c r="D1111" s="10"/>
      <c r="E1111" s="10"/>
      <c r="F1111" s="10"/>
      <c r="G1111" s="10"/>
      <c r="H1111" s="10"/>
      <c r="I1111" s="10"/>
      <c r="J1111" s="10"/>
      <c r="K1111" s="10"/>
      <c r="L1111" s="10"/>
      <c r="M1111" s="10"/>
      <c r="N1111" s="10"/>
      <c r="O1111" s="10"/>
      <c r="P1111" s="10"/>
      <c r="Q1111" s="10"/>
      <c r="R1111" s="10"/>
    </row>
    <row r="1112" s="10" customFormat="true" ht="24.95" hidden="false" customHeight="true" outlineLevel="0" collapsed="false">
      <c r="A1112" s="161"/>
      <c r="B1112" s="161"/>
    </row>
    <row r="1113" s="10" customFormat="true" ht="24.95" hidden="false" customHeight="true" outlineLevel="0" collapsed="false">
      <c r="A1113" s="161"/>
      <c r="B1113" s="161"/>
      <c r="K1113" s="111"/>
      <c r="L1113" s="111"/>
      <c r="M1113" s="111"/>
      <c r="N1113" s="111"/>
      <c r="O1113" s="111"/>
      <c r="P1113" s="111"/>
    </row>
    <row r="1114" s="10" customFormat="true" ht="24.95" hidden="false" customHeight="true" outlineLevel="0" collapsed="false">
      <c r="A1114" s="161"/>
      <c r="B1114" s="161"/>
    </row>
    <row r="1115" s="10" customFormat="true" ht="24.95" hidden="false" customHeight="true" outlineLevel="0" collapsed="false">
      <c r="A1115" s="161"/>
      <c r="B1115" s="161"/>
      <c r="K1115" s="8" t="e">
        <f aca="false">#REF!</f>
        <v>#REF!</v>
      </c>
    </row>
    <row r="1116" s="10" customFormat="true" ht="24.95" hidden="false" customHeight="true" outlineLevel="0" collapsed="false">
      <c r="A1116" s="161"/>
      <c r="B1116" s="161"/>
    </row>
    <row r="1117" s="10" customFormat="true" ht="24.95" hidden="false" customHeight="true" outlineLevel="0" collapsed="false">
      <c r="A1117" s="185"/>
      <c r="B1117" s="185"/>
    </row>
    <row r="1118" s="10" customFormat="true" ht="24.95" hidden="false" customHeight="true" outlineLevel="0" collapsed="false">
      <c r="A1118" s="161"/>
      <c r="B1118" s="161"/>
    </row>
    <row r="1119" s="10" customFormat="true" ht="24.95" hidden="false" customHeight="true" outlineLevel="0" collapsed="false">
      <c r="A1119" s="161"/>
      <c r="B1119" s="161"/>
    </row>
    <row r="1120" s="10" customFormat="true" ht="24.95" hidden="false" customHeight="true" outlineLevel="0" collapsed="false">
      <c r="A1120" s="161"/>
      <c r="B1120" s="161"/>
    </row>
    <row r="1121" s="10" customFormat="true" ht="24.95" hidden="false" customHeight="true" outlineLevel="0" collapsed="false">
      <c r="A1121" s="161"/>
      <c r="B1121" s="161"/>
      <c r="Q1121" s="237"/>
      <c r="R1121" s="237"/>
    </row>
    <row r="1122" s="10" customFormat="true" ht="24.95" hidden="false" customHeight="true" outlineLevel="0" collapsed="false">
      <c r="A1122" s="161"/>
      <c r="B1122" s="161"/>
    </row>
    <row r="1123" s="10" customFormat="true" ht="24.95" hidden="false" customHeight="true" outlineLevel="0" collapsed="false">
      <c r="A1123" s="161"/>
      <c r="B1123" s="161"/>
    </row>
    <row r="1124" s="10" customFormat="true" ht="24.95" hidden="false" customHeight="true" outlineLevel="0" collapsed="false">
      <c r="A1124" s="161"/>
      <c r="B1124" s="161"/>
      <c r="I1124" s="111"/>
      <c r="J1124" s="111"/>
      <c r="K1124" s="237"/>
      <c r="L1124" s="237"/>
      <c r="M1124" s="237"/>
      <c r="N1124" s="237"/>
      <c r="O1124" s="237"/>
      <c r="P1124" s="237"/>
    </row>
    <row r="1125" s="10" customFormat="true" ht="24.95" hidden="false" customHeight="true" outlineLevel="0" collapsed="false">
      <c r="A1125" s="161"/>
      <c r="B1125" s="161"/>
    </row>
    <row r="1126" s="10" customFormat="true" ht="24.95" hidden="false" customHeight="true" outlineLevel="0" collapsed="false">
      <c r="A1126" s="161"/>
      <c r="B1126" s="161"/>
    </row>
    <row r="1127" s="10" customFormat="true" ht="24.95" hidden="false" customHeight="true" outlineLevel="0" collapsed="false">
      <c r="A1127" s="161"/>
      <c r="B1127" s="161"/>
    </row>
    <row r="1128" s="10" customFormat="true" ht="24.95" hidden="false" customHeight="true" outlineLevel="0" collapsed="false">
      <c r="A1128" s="185"/>
      <c r="B1128" s="185"/>
      <c r="C1128" s="111"/>
      <c r="D1128" s="111"/>
      <c r="E1128" s="111"/>
      <c r="F1128" s="111"/>
      <c r="G1128" s="111"/>
      <c r="H1128" s="111"/>
    </row>
    <row r="1129" s="10" customFormat="true" ht="24.95" hidden="false" customHeight="true" outlineLevel="0" collapsed="false">
      <c r="A1129" s="161"/>
      <c r="B1129" s="161"/>
    </row>
    <row r="1130" s="10" customFormat="true" ht="24.95" hidden="false" customHeight="true" outlineLevel="0" collapsed="false">
      <c r="A1130" s="161"/>
      <c r="B1130" s="161"/>
    </row>
    <row r="1131" s="10" customFormat="true" ht="24.95" hidden="false" customHeight="true" outlineLevel="0" collapsed="false">
      <c r="A1131" s="161"/>
      <c r="B1131" s="161"/>
    </row>
    <row r="1132" s="10" customFormat="true" ht="24.95" hidden="false" customHeight="true" outlineLevel="0" collapsed="false">
      <c r="A1132" s="161"/>
      <c r="B1132" s="161"/>
    </row>
    <row r="1133" s="10" customFormat="true" ht="24.95" hidden="false" customHeight="true" outlineLevel="0" collapsed="false">
      <c r="A1133" s="161"/>
      <c r="B1133" s="161"/>
    </row>
    <row r="1134" s="10" customFormat="true" ht="24.95" hidden="false" customHeight="true" outlineLevel="0" collapsed="false">
      <c r="A1134" s="161"/>
      <c r="B1134" s="161"/>
    </row>
    <row r="1135" s="10" customFormat="true" ht="24.95" hidden="false" customHeight="true" outlineLevel="0" collapsed="false">
      <c r="A1135" s="161"/>
      <c r="B1135" s="161"/>
    </row>
    <row r="1136" s="10" customFormat="true" ht="24.95" hidden="false" customHeight="true" outlineLevel="0" collapsed="false">
      <c r="A1136" s="161"/>
      <c r="B1136" s="161"/>
    </row>
    <row r="1137" s="10" customFormat="true" ht="24.95" hidden="false" customHeight="true" outlineLevel="0" collapsed="false">
      <c r="A1137" s="161"/>
      <c r="B1137" s="161"/>
    </row>
    <row r="1138" s="10" customFormat="true" ht="24.95" hidden="false" customHeight="true" outlineLevel="0" collapsed="false">
      <c r="A1138" s="161"/>
      <c r="B1138" s="161"/>
    </row>
    <row r="1139" s="10" customFormat="true" ht="24.95" hidden="false" customHeight="true" outlineLevel="0" collapsed="false">
      <c r="A1139" s="161"/>
      <c r="B1139" s="161"/>
    </row>
    <row r="1140" s="10" customFormat="true" ht="24.95" hidden="false" customHeight="true" outlineLevel="0" collapsed="false">
      <c r="A1140" s="161"/>
      <c r="B1140" s="161"/>
    </row>
    <row r="1141" s="10" customFormat="true" ht="24.95" hidden="false" customHeight="true" outlineLevel="0" collapsed="false">
      <c r="A1141" s="161"/>
      <c r="B1141" s="161"/>
    </row>
    <row r="1142" s="10" customFormat="true" ht="24.95" hidden="false" customHeight="true" outlineLevel="0" collapsed="false">
      <c r="A1142" s="161"/>
      <c r="B1142" s="161"/>
    </row>
    <row r="1143" s="10" customFormat="true" ht="24.95" hidden="false" customHeight="true" outlineLevel="0" collapsed="false">
      <c r="A1143" s="161"/>
      <c r="B1143" s="161"/>
    </row>
    <row r="1144" s="10" customFormat="true" ht="24.95" hidden="false" customHeight="true" outlineLevel="0" collapsed="false">
      <c r="A1144" s="161"/>
      <c r="B1144" s="161"/>
    </row>
    <row r="1145" s="10" customFormat="true" ht="24.95" hidden="false" customHeight="true" outlineLevel="0" collapsed="false">
      <c r="A1145" s="161"/>
      <c r="B1145" s="161"/>
    </row>
    <row r="1146" s="10" customFormat="true" ht="24.95" hidden="false" customHeight="true" outlineLevel="0" collapsed="false">
      <c r="A1146" s="161"/>
      <c r="B1146" s="161"/>
    </row>
    <row r="1147" s="10" customFormat="true" ht="24.95" hidden="false" customHeight="true" outlineLevel="0" collapsed="false">
      <c r="A1147" s="161"/>
      <c r="B1147" s="161"/>
    </row>
    <row r="1148" s="10" customFormat="true" ht="24.95" hidden="false" customHeight="true" outlineLevel="0" collapsed="false">
      <c r="A1148" s="161"/>
      <c r="B1148" s="161"/>
    </row>
    <row r="1149" s="10" customFormat="true" ht="24.95" hidden="false" customHeight="true" outlineLevel="0" collapsed="false">
      <c r="A1149" s="161"/>
      <c r="B1149" s="161"/>
    </row>
    <row r="1150" s="10" customFormat="true" ht="24.95" hidden="false" customHeight="true" outlineLevel="0" collapsed="false">
      <c r="A1150" s="161"/>
      <c r="B1150" s="161"/>
    </row>
    <row r="1151" s="10" customFormat="true" ht="24.95" hidden="false" customHeight="true" outlineLevel="0" collapsed="false">
      <c r="A1151" s="161"/>
      <c r="B1151" s="161"/>
    </row>
    <row r="1152" s="10" customFormat="true" ht="24.95" hidden="false" customHeight="true" outlineLevel="0" collapsed="false">
      <c r="A1152" s="161"/>
      <c r="B1152" s="161"/>
    </row>
    <row r="1153" s="10" customFormat="true" ht="24.95" hidden="false" customHeight="true" outlineLevel="0" collapsed="false">
      <c r="A1153" s="161"/>
      <c r="B1153" s="161"/>
    </row>
    <row r="1154" s="10" customFormat="true" ht="24.95" hidden="false" customHeight="true" outlineLevel="0" collapsed="false">
      <c r="A1154" s="161"/>
      <c r="B1154" s="161"/>
    </row>
    <row r="1155" s="10" customFormat="true" ht="24.95" hidden="false" customHeight="true" outlineLevel="0" collapsed="false">
      <c r="A1155" s="161"/>
      <c r="B1155" s="161"/>
    </row>
    <row r="1156" s="10" customFormat="true" ht="24.95" hidden="false" customHeight="true" outlineLevel="0" collapsed="false">
      <c r="A1156" s="161"/>
      <c r="B1156" s="161"/>
    </row>
    <row r="1157" s="10" customFormat="true" ht="24.95" hidden="false" customHeight="true" outlineLevel="0" collapsed="false">
      <c r="A1157" s="161"/>
      <c r="B1157" s="161"/>
    </row>
    <row r="1158" s="10" customFormat="true" ht="24.95" hidden="false" customHeight="true" outlineLevel="0" collapsed="false">
      <c r="A1158" s="161"/>
      <c r="B1158" s="161"/>
    </row>
    <row r="1159" s="10" customFormat="true" ht="24.95" hidden="false" customHeight="true" outlineLevel="0" collapsed="false">
      <c r="A1159" s="161"/>
      <c r="B1159" s="161"/>
    </row>
    <row r="1160" s="10" customFormat="true" ht="24.95" hidden="false" customHeight="true" outlineLevel="0" collapsed="false">
      <c r="A1160" s="161"/>
      <c r="B1160" s="161"/>
    </row>
    <row r="1161" s="10" customFormat="true" ht="24.95" hidden="false" customHeight="true" outlineLevel="0" collapsed="false">
      <c r="A1161" s="161"/>
      <c r="B1161" s="161"/>
    </row>
    <row r="1162" s="10" customFormat="true" ht="24.95" hidden="false" customHeight="true" outlineLevel="0" collapsed="false">
      <c r="A1162" s="161"/>
      <c r="B1162" s="161"/>
    </row>
    <row r="1163" s="10" customFormat="true" ht="24.95" hidden="false" customHeight="true" outlineLevel="0" collapsed="false">
      <c r="A1163" s="161"/>
      <c r="B1163" s="161"/>
    </row>
    <row r="1164" s="10" customFormat="true" ht="24.95" hidden="false" customHeight="true" outlineLevel="0" collapsed="false">
      <c r="A1164" s="161"/>
      <c r="B1164" s="161"/>
    </row>
    <row r="1165" s="10" customFormat="true" ht="24.95" hidden="false" customHeight="true" outlineLevel="0" collapsed="false">
      <c r="A1165" s="161"/>
      <c r="B1165" s="161"/>
    </row>
    <row r="1166" s="10" customFormat="true" ht="24.95" hidden="false" customHeight="true" outlineLevel="0" collapsed="false">
      <c r="A1166" s="161"/>
      <c r="B1166" s="161"/>
    </row>
    <row r="1167" s="10" customFormat="true" ht="24.95" hidden="false" customHeight="true" outlineLevel="0" collapsed="false">
      <c r="A1167" s="161"/>
      <c r="B1167" s="161"/>
    </row>
    <row r="1168" s="10" customFormat="true" ht="24.95" hidden="false" customHeight="true" outlineLevel="0" collapsed="false">
      <c r="A1168" s="161"/>
      <c r="B1168" s="161"/>
    </row>
    <row r="1169" s="10" customFormat="true" ht="24.95" hidden="false" customHeight="true" outlineLevel="0" collapsed="false">
      <c r="A1169" s="161"/>
      <c r="B1169" s="161"/>
    </row>
    <row r="1170" s="10" customFormat="true" ht="24.95" hidden="false" customHeight="true" outlineLevel="0" collapsed="false">
      <c r="A1170" s="161"/>
      <c r="B1170" s="161"/>
    </row>
    <row r="1171" s="10" customFormat="true" ht="24.95" hidden="false" customHeight="true" outlineLevel="0" collapsed="false">
      <c r="A1171" s="161"/>
      <c r="B1171" s="161"/>
    </row>
    <row r="1172" s="10" customFormat="true" ht="24.95" hidden="false" customHeight="true" outlineLevel="0" collapsed="false">
      <c r="A1172" s="161"/>
      <c r="B1172" s="161"/>
    </row>
    <row r="1173" s="10" customFormat="true" ht="24.95" hidden="false" customHeight="true" outlineLevel="0" collapsed="false">
      <c r="A1173" s="161"/>
      <c r="B1173" s="161"/>
    </row>
    <row r="1174" s="10" customFormat="true" ht="24.95" hidden="false" customHeight="true" outlineLevel="0" collapsed="false">
      <c r="A1174" s="161"/>
      <c r="B1174" s="161"/>
    </row>
    <row r="1175" s="10" customFormat="true" ht="24.95" hidden="false" customHeight="true" outlineLevel="0" collapsed="false">
      <c r="A1175" s="161"/>
      <c r="B1175" s="161"/>
    </row>
    <row r="1176" s="10" customFormat="true" ht="24.95" hidden="false" customHeight="true" outlineLevel="0" collapsed="false">
      <c r="A1176" s="161"/>
      <c r="B1176" s="161"/>
    </row>
    <row r="1177" s="10" customFormat="true" ht="24.95" hidden="false" customHeight="true" outlineLevel="0" collapsed="false">
      <c r="A1177" s="161"/>
      <c r="B1177" s="161"/>
    </row>
    <row r="1178" s="10" customFormat="true" ht="24.95" hidden="false" customHeight="true" outlineLevel="0" collapsed="false">
      <c r="A1178" s="161"/>
      <c r="B1178" s="161"/>
    </row>
    <row r="1179" s="10" customFormat="true" ht="24.95" hidden="false" customHeight="true" outlineLevel="0" collapsed="false">
      <c r="A1179" s="161"/>
      <c r="B1179" s="161"/>
    </row>
    <row r="1180" s="10" customFormat="true" ht="30" hidden="false" customHeight="true" outlineLevel="0" collapsed="false">
      <c r="A1180" s="161"/>
      <c r="B1180" s="161"/>
    </row>
    <row r="1181" s="10" customFormat="true" ht="24.95" hidden="false" customHeight="true" outlineLevel="0" collapsed="false">
      <c r="A1181" s="161"/>
      <c r="B1181" s="161"/>
    </row>
    <row r="1182" s="10" customFormat="true" ht="24.95" hidden="false" customHeight="true" outlineLevel="0" collapsed="false">
      <c r="A1182" s="161"/>
      <c r="B1182" s="161"/>
    </row>
    <row r="1183" s="10" customFormat="true" ht="24.95" hidden="false" customHeight="true" outlineLevel="0" collapsed="false">
      <c r="A1183" s="161"/>
      <c r="B1183" s="161"/>
    </row>
    <row r="1184" s="10" customFormat="true" ht="24.95" hidden="false" customHeight="true" outlineLevel="0" collapsed="false">
      <c r="A1184" s="161"/>
      <c r="B1184" s="161"/>
    </row>
    <row r="1185" s="10" customFormat="true" ht="24.95" hidden="false" customHeight="true" outlineLevel="0" collapsed="false">
      <c r="A1185" s="161"/>
      <c r="B1185" s="161"/>
    </row>
    <row r="1186" s="10" customFormat="true" ht="24.95" hidden="false" customHeight="true" outlineLevel="0" collapsed="false">
      <c r="A1186" s="161"/>
      <c r="B1186" s="161"/>
    </row>
    <row r="1187" s="10" customFormat="true" ht="24.95" hidden="false" customHeight="true" outlineLevel="0" collapsed="false">
      <c r="A1187" s="161"/>
      <c r="B1187" s="161"/>
    </row>
    <row r="1188" s="10" customFormat="true" ht="24.95" hidden="false" customHeight="true" outlineLevel="0" collapsed="false">
      <c r="A1188" s="161"/>
      <c r="B1188" s="161"/>
    </row>
    <row r="1189" s="10" customFormat="true" ht="24.95" hidden="false" customHeight="true" outlineLevel="0" collapsed="false">
      <c r="A1189" s="161"/>
      <c r="B1189" s="161"/>
    </row>
    <row r="1190" s="10" customFormat="true" ht="30" hidden="false" customHeight="true" outlineLevel="0" collapsed="false">
      <c r="A1190" s="161"/>
      <c r="B1190" s="161"/>
    </row>
    <row r="1191" s="10" customFormat="true" ht="30" hidden="false" customHeight="true" outlineLevel="0" collapsed="false">
      <c r="A1191" s="161"/>
      <c r="B1191" s="161"/>
      <c r="K1191" s="8" t="e">
        <f aca="false">#REF!</f>
        <v>#REF!</v>
      </c>
    </row>
    <row r="1192" s="10" customFormat="true" ht="30" hidden="false" customHeight="true" outlineLevel="0" collapsed="false">
      <c r="A1192" s="161"/>
      <c r="B1192" s="161"/>
    </row>
    <row r="1193" s="10" customFormat="true" ht="30" hidden="false" customHeight="true" outlineLevel="0" collapsed="false">
      <c r="A1193" s="161"/>
      <c r="B1193" s="161"/>
      <c r="K1193" s="8" t="e">
        <f aca="false">#REF!+K153+K233+K306+K388+K458+K552+K630+K716+K797+K886+K955+K1030+K1115+K1191</f>
        <v>#REF!</v>
      </c>
    </row>
    <row r="1194" s="10" customFormat="true" ht="30" hidden="false" customHeight="true" outlineLevel="0" collapsed="false">
      <c r="A1194" s="161"/>
      <c r="B1194" s="161"/>
      <c r="K1194" s="8" t="e">
        <f aca="false">K1193/15</f>
        <v>#REF!</v>
      </c>
    </row>
    <row r="1195" s="10" customFormat="true" ht="30" hidden="false" customHeight="true" outlineLevel="0" collapsed="false">
      <c r="A1195" s="161"/>
      <c r="B1195" s="161"/>
    </row>
    <row r="1196" s="10" customFormat="true" ht="30" hidden="false" customHeight="true" outlineLevel="0" collapsed="false">
      <c r="A1196" s="161"/>
      <c r="B1196" s="161"/>
    </row>
    <row r="1197" s="10" customFormat="true" ht="30" hidden="false" customHeight="true" outlineLevel="0" collapsed="false">
      <c r="A1197" s="161"/>
      <c r="B1197" s="161"/>
    </row>
    <row r="1198" s="10" customFormat="true" ht="30" hidden="false" customHeight="true" outlineLevel="0" collapsed="false">
      <c r="A1198" s="240"/>
      <c r="B1198" s="240"/>
    </row>
    <row r="1199" s="10" customFormat="true" ht="30" hidden="false" customHeight="true" outlineLevel="0" collapsed="false">
      <c r="A1199" s="240"/>
      <c r="B1199" s="240"/>
    </row>
    <row r="1200" s="10" customFormat="true" ht="30" hidden="false" customHeight="true" outlineLevel="0" collapsed="false">
      <c r="A1200" s="240"/>
      <c r="B1200" s="240"/>
    </row>
    <row r="1201" s="10" customFormat="true" ht="30" hidden="false" customHeight="true" outlineLevel="0" collapsed="false">
      <c r="A1201" s="152"/>
      <c r="B1201" s="152"/>
    </row>
    <row r="1202" s="10" customFormat="true" ht="46.5" hidden="false" customHeight="true" outlineLevel="0" collapsed="false">
      <c r="A1202" s="187"/>
      <c r="B1202" s="187"/>
    </row>
    <row r="1203" s="10" customFormat="true" ht="30" hidden="false" customHeight="true" outlineLevel="0" collapsed="false">
      <c r="A1203" s="170"/>
      <c r="B1203" s="170"/>
    </row>
    <row r="1204" s="10" customFormat="true" ht="30" hidden="false" customHeight="true" outlineLevel="0" collapsed="false">
      <c r="A1204" s="161"/>
      <c r="B1204" s="161"/>
    </row>
    <row r="1205" s="10" customFormat="true" ht="30" hidden="false" customHeight="true" outlineLevel="0" collapsed="false">
      <c r="A1205" s="161"/>
      <c r="B1205" s="161"/>
      <c r="C1205" s="10" t="n">
        <v>100</v>
      </c>
      <c r="D1205" s="10" t="n">
        <v>6.1</v>
      </c>
      <c r="E1205" s="10" t="n">
        <v>10.5</v>
      </c>
      <c r="F1205" s="10" t="n">
        <v>9.8</v>
      </c>
      <c r="G1205" s="10" t="n">
        <v>158</v>
      </c>
    </row>
    <row r="1206" s="10" customFormat="true" ht="30" hidden="false" customHeight="true" outlineLevel="0" collapsed="false">
      <c r="A1206" s="161"/>
      <c r="B1206" s="161"/>
    </row>
    <row r="1207" s="10" customFormat="true" ht="30" hidden="false" customHeight="true" outlineLevel="0" collapsed="false">
      <c r="A1207" s="161"/>
      <c r="B1207" s="161"/>
    </row>
    <row r="1208" s="10" customFormat="true" ht="30" hidden="false" customHeight="true" outlineLevel="0" collapsed="false">
      <c r="A1208" s="161"/>
      <c r="B1208" s="161"/>
    </row>
    <row r="1209" s="10" customFormat="true" ht="30" hidden="false" customHeight="true" outlineLevel="0" collapsed="false">
      <c r="A1209" s="161"/>
      <c r="B1209" s="161"/>
    </row>
    <row r="1210" s="10" customFormat="true" ht="30" hidden="false" customHeight="true" outlineLevel="0" collapsed="false">
      <c r="A1210" s="161"/>
      <c r="B1210" s="161"/>
    </row>
    <row r="1211" s="10" customFormat="true" ht="30" hidden="false" customHeight="true" outlineLevel="0" collapsed="false">
      <c r="A1211" s="161"/>
      <c r="B1211" s="161"/>
    </row>
    <row r="1212" s="10" customFormat="true" ht="30" hidden="false" customHeight="true" outlineLevel="0" collapsed="false">
      <c r="A1212" s="161"/>
      <c r="B1212" s="161"/>
    </row>
    <row r="1213" s="10" customFormat="true" ht="30" hidden="false" customHeight="true" outlineLevel="0" collapsed="false">
      <c r="A1213" s="161"/>
      <c r="B1213" s="161"/>
    </row>
    <row r="1214" s="10" customFormat="true" ht="45.75" hidden="false" customHeight="true" outlineLevel="0" collapsed="false">
      <c r="A1214" s="161"/>
      <c r="B1214" s="161"/>
    </row>
    <row r="1215" s="10" customFormat="true" ht="30" hidden="false" customHeight="true" outlineLevel="0" collapsed="false">
      <c r="A1215" s="161"/>
      <c r="B1215" s="161"/>
    </row>
    <row r="1216" s="10" customFormat="true" ht="30" hidden="false" customHeight="true" outlineLevel="0" collapsed="false">
      <c r="A1216" s="161"/>
      <c r="B1216" s="161"/>
    </row>
    <row r="1217" s="10" customFormat="true" ht="30" hidden="false" customHeight="true" outlineLevel="0" collapsed="false">
      <c r="A1217" s="161"/>
      <c r="B1217" s="161"/>
    </row>
    <row r="1218" s="10" customFormat="true" ht="30" hidden="false" customHeight="true" outlineLevel="0" collapsed="false">
      <c r="A1218" s="161"/>
      <c r="B1218" s="161"/>
    </row>
    <row r="1219" s="111" customFormat="true" ht="30" hidden="false" customHeight="true" outlineLevel="0" collapsed="false">
      <c r="A1219" s="161"/>
      <c r="B1219" s="161"/>
      <c r="C1219" s="10"/>
      <c r="D1219" s="10"/>
      <c r="E1219" s="10"/>
      <c r="F1219" s="10"/>
      <c r="G1219" s="10"/>
      <c r="H1219" s="10"/>
      <c r="I1219" s="10"/>
      <c r="J1219" s="10"/>
      <c r="K1219" s="10"/>
      <c r="L1219" s="10"/>
      <c r="M1219" s="10"/>
      <c r="N1219" s="10"/>
      <c r="O1219" s="10"/>
      <c r="P1219" s="10"/>
      <c r="Q1219" s="10"/>
      <c r="R1219" s="10"/>
    </row>
    <row r="1220" s="10" customFormat="true" ht="30" hidden="false" customHeight="true" outlineLevel="0" collapsed="false">
      <c r="A1220" s="161"/>
      <c r="B1220" s="161"/>
    </row>
    <row r="1221" s="10" customFormat="true" ht="30" hidden="false" customHeight="true" outlineLevel="0" collapsed="false">
      <c r="A1221" s="161"/>
      <c r="B1221" s="161"/>
    </row>
    <row r="1222" s="10" customFormat="true" ht="30" hidden="false" customHeight="true" outlineLevel="0" collapsed="false">
      <c r="A1222" s="161"/>
      <c r="B1222" s="161"/>
    </row>
    <row r="1223" s="10" customFormat="true" ht="30" hidden="false" customHeight="true" outlineLevel="0" collapsed="false">
      <c r="A1223" s="161"/>
      <c r="B1223" s="161"/>
    </row>
    <row r="1224" s="10" customFormat="true" ht="30" hidden="false" customHeight="true" outlineLevel="0" collapsed="false">
      <c r="A1224" s="161"/>
      <c r="B1224" s="161"/>
    </row>
    <row r="1225" s="10" customFormat="true" ht="30" hidden="false" customHeight="true" outlineLevel="0" collapsed="false">
      <c r="A1225" s="161"/>
      <c r="B1225" s="161"/>
    </row>
    <row r="1226" s="10" customFormat="true" ht="30" hidden="false" customHeight="true" outlineLevel="0" collapsed="false">
      <c r="A1226" s="161"/>
      <c r="B1226" s="161"/>
    </row>
    <row r="1227" s="10" customFormat="true" ht="30" hidden="false" customHeight="true" outlineLevel="0" collapsed="false">
      <c r="A1227" s="161"/>
      <c r="B1227" s="161"/>
    </row>
    <row r="1228" s="10" customFormat="true" ht="30" hidden="false" customHeight="true" outlineLevel="0" collapsed="false">
      <c r="A1228" s="161"/>
      <c r="B1228" s="161"/>
    </row>
    <row r="1229" s="10" customFormat="true" ht="30" hidden="false" customHeight="true" outlineLevel="0" collapsed="false">
      <c r="A1229" s="161"/>
      <c r="B1229" s="161"/>
      <c r="Q1229" s="111"/>
      <c r="R1229" s="111"/>
    </row>
    <row r="1230" s="10" customFormat="true" ht="30" hidden="false" customHeight="true" outlineLevel="0" collapsed="false">
      <c r="A1230" s="161"/>
      <c r="B1230" s="161"/>
    </row>
    <row r="1231" s="10" customFormat="true" ht="30" hidden="false" customHeight="true" outlineLevel="0" collapsed="false">
      <c r="A1231" s="161"/>
      <c r="B1231" s="161"/>
    </row>
    <row r="1232" s="10" customFormat="true" ht="30" hidden="false" customHeight="true" outlineLevel="0" collapsed="false">
      <c r="A1232" s="161"/>
      <c r="B1232" s="161"/>
      <c r="I1232" s="111"/>
      <c r="J1232" s="111"/>
      <c r="K1232" s="111"/>
      <c r="L1232" s="111"/>
      <c r="M1232" s="111"/>
      <c r="N1232" s="111"/>
      <c r="O1232" s="111"/>
      <c r="P1232" s="111"/>
    </row>
    <row r="1233" s="10" customFormat="true" ht="30" hidden="false" customHeight="true" outlineLevel="0" collapsed="false">
      <c r="A1233" s="161"/>
      <c r="B1233" s="161"/>
    </row>
    <row r="1234" s="10" customFormat="true" ht="30" hidden="false" customHeight="true" outlineLevel="0" collapsed="false">
      <c r="A1234" s="161"/>
      <c r="B1234" s="161"/>
    </row>
    <row r="1235" s="10" customFormat="true" ht="30" hidden="false" customHeight="true" outlineLevel="0" collapsed="false">
      <c r="A1235" s="161"/>
      <c r="B1235" s="161"/>
    </row>
    <row r="1236" s="10" customFormat="true" ht="30" hidden="false" customHeight="true" outlineLevel="0" collapsed="false">
      <c r="A1236" s="185"/>
      <c r="B1236" s="185"/>
      <c r="C1236" s="111"/>
      <c r="D1236" s="111"/>
      <c r="E1236" s="111"/>
      <c r="F1236" s="111"/>
      <c r="G1236" s="111"/>
      <c r="H1236" s="111"/>
    </row>
    <row r="1237" s="10" customFormat="true" ht="47.25" hidden="false" customHeight="true" outlineLevel="0" collapsed="false">
      <c r="A1237" s="161"/>
      <c r="B1237" s="161"/>
    </row>
    <row r="1238" s="10" customFormat="true" ht="30" hidden="false" customHeight="true" outlineLevel="0" collapsed="false">
      <c r="A1238" s="161"/>
      <c r="B1238" s="161"/>
    </row>
    <row r="1239" s="10" customFormat="true" ht="30" hidden="false" customHeight="true" outlineLevel="0" collapsed="false">
      <c r="A1239" s="161"/>
      <c r="B1239" s="161"/>
    </row>
    <row r="1240" s="10" customFormat="true" ht="30" hidden="false" customHeight="true" outlineLevel="0" collapsed="false">
      <c r="A1240" s="161"/>
      <c r="B1240" s="161"/>
    </row>
    <row r="1241" s="10" customFormat="true" ht="30" hidden="false" customHeight="true" outlineLevel="0" collapsed="false">
      <c r="A1241" s="161"/>
      <c r="B1241" s="161"/>
    </row>
    <row r="1242" s="10" customFormat="true" ht="30" hidden="false" customHeight="true" outlineLevel="0" collapsed="false">
      <c r="A1242" s="161"/>
      <c r="B1242" s="161"/>
    </row>
    <row r="1243" s="10" customFormat="true" ht="30" hidden="false" customHeight="true" outlineLevel="0" collapsed="false">
      <c r="A1243" s="161"/>
      <c r="B1243" s="161"/>
    </row>
    <row r="1244" s="10" customFormat="true" ht="30" hidden="false" customHeight="true" outlineLevel="0" collapsed="false">
      <c r="A1244" s="161"/>
      <c r="B1244" s="161"/>
    </row>
    <row r="1245" s="10" customFormat="true" ht="30" hidden="false" customHeight="true" outlineLevel="0" collapsed="false">
      <c r="A1245" s="161"/>
      <c r="B1245" s="161"/>
    </row>
    <row r="1246" s="10" customFormat="true" ht="30" hidden="false" customHeight="true" outlineLevel="0" collapsed="false">
      <c r="A1246" s="161"/>
      <c r="B1246" s="161"/>
    </row>
    <row r="1247" s="10" customFormat="true" ht="30" hidden="false" customHeight="true" outlineLevel="0" collapsed="false">
      <c r="A1247" s="161"/>
      <c r="B1247" s="161"/>
    </row>
    <row r="1248" s="10" customFormat="true" ht="30" hidden="false" customHeight="true" outlineLevel="0" collapsed="false">
      <c r="A1248" s="161"/>
      <c r="B1248" s="161"/>
    </row>
    <row r="1249" s="10" customFormat="true" ht="30" hidden="false" customHeight="true" outlineLevel="0" collapsed="false">
      <c r="A1249" s="161"/>
      <c r="B1249" s="161"/>
    </row>
    <row r="1250" s="10" customFormat="true" ht="30" hidden="false" customHeight="true" outlineLevel="0" collapsed="false">
      <c r="A1250" s="161"/>
      <c r="B1250" s="161"/>
    </row>
    <row r="1251" s="10" customFormat="true" ht="30" hidden="false" customHeight="true" outlineLevel="0" collapsed="false">
      <c r="A1251" s="161"/>
      <c r="B1251" s="161"/>
    </row>
    <row r="1252" s="160" customFormat="true" ht="30" hidden="false" customHeight="true" outlineLevel="0" collapsed="false">
      <c r="A1252" s="161"/>
      <c r="B1252" s="161"/>
      <c r="C1252" s="10"/>
      <c r="D1252" s="10"/>
      <c r="E1252" s="10"/>
      <c r="F1252" s="10"/>
      <c r="G1252" s="10"/>
      <c r="H1252" s="10"/>
      <c r="I1252" s="10"/>
      <c r="J1252" s="10"/>
      <c r="K1252" s="10"/>
      <c r="L1252" s="10"/>
      <c r="M1252" s="10"/>
      <c r="N1252" s="10"/>
      <c r="O1252" s="10"/>
      <c r="P1252" s="10"/>
      <c r="Q1252" s="10"/>
      <c r="R1252" s="10"/>
    </row>
    <row r="1253" s="10" customFormat="true" ht="30" hidden="false" customHeight="true" outlineLevel="0" collapsed="false">
      <c r="A1253" s="161"/>
      <c r="B1253" s="161"/>
    </row>
    <row r="1254" s="10" customFormat="true" ht="30" hidden="false" customHeight="true" outlineLevel="0" collapsed="false">
      <c r="A1254" s="161"/>
      <c r="B1254" s="161"/>
    </row>
    <row r="1255" s="10" customFormat="true" ht="30" hidden="false" customHeight="true" outlineLevel="0" collapsed="false">
      <c r="A1255" s="161"/>
      <c r="B1255" s="161"/>
    </row>
    <row r="1256" s="10" customFormat="true" ht="30" hidden="false" customHeight="true" outlineLevel="0" collapsed="false">
      <c r="A1256" s="161"/>
      <c r="B1256" s="161"/>
    </row>
    <row r="1257" s="10" customFormat="true" ht="30" hidden="false" customHeight="true" outlineLevel="0" collapsed="false">
      <c r="A1257" s="161"/>
      <c r="B1257" s="161"/>
    </row>
    <row r="1258" s="10" customFormat="true" ht="30" hidden="false" customHeight="true" outlineLevel="0" collapsed="false">
      <c r="A1258" s="161"/>
      <c r="B1258" s="161"/>
    </row>
    <row r="1259" s="10" customFormat="true" ht="30" hidden="false" customHeight="true" outlineLevel="0" collapsed="false">
      <c r="A1259" s="161"/>
      <c r="B1259" s="161"/>
    </row>
    <row r="1260" s="10" customFormat="true" ht="30" hidden="false" customHeight="true" outlineLevel="0" collapsed="false">
      <c r="A1260" s="161"/>
      <c r="B1260" s="161"/>
    </row>
    <row r="1261" s="10" customFormat="true" ht="30" hidden="false" customHeight="true" outlineLevel="0" collapsed="false">
      <c r="A1261" s="161"/>
      <c r="B1261" s="161"/>
    </row>
    <row r="1262" s="10" customFormat="true" ht="30" hidden="false" customHeight="true" outlineLevel="0" collapsed="false">
      <c r="A1262" s="161"/>
      <c r="B1262" s="161"/>
      <c r="Q1262" s="160"/>
      <c r="R1262" s="160"/>
    </row>
    <row r="1263" s="111" customFormat="true" ht="30" hidden="false" customHeight="true" outlineLevel="0" collapsed="false">
      <c r="A1263" s="161"/>
      <c r="B1263" s="161"/>
      <c r="C1263" s="10"/>
      <c r="D1263" s="10"/>
      <c r="E1263" s="10"/>
      <c r="F1263" s="10"/>
      <c r="G1263" s="10"/>
      <c r="H1263" s="10"/>
      <c r="I1263" s="10"/>
      <c r="J1263" s="10"/>
      <c r="K1263" s="10"/>
      <c r="L1263" s="10"/>
      <c r="M1263" s="10"/>
      <c r="N1263" s="10"/>
      <c r="O1263" s="10"/>
      <c r="P1263" s="10"/>
      <c r="Q1263" s="10"/>
      <c r="R1263" s="10"/>
    </row>
    <row r="1264" s="10" customFormat="true" ht="30" hidden="false" customHeight="true" outlineLevel="0" collapsed="false">
      <c r="A1264" s="161"/>
      <c r="B1264" s="161"/>
    </row>
    <row r="1265" s="10" customFormat="true" ht="30" hidden="false" customHeight="true" outlineLevel="0" collapsed="false">
      <c r="A1265" s="161"/>
      <c r="B1265" s="161"/>
      <c r="K1265" s="160"/>
      <c r="L1265" s="160"/>
      <c r="M1265" s="160"/>
      <c r="N1265" s="160"/>
      <c r="O1265" s="160"/>
      <c r="P1265" s="160"/>
    </row>
    <row r="1266" s="10" customFormat="true" ht="30" hidden="false" customHeight="true" outlineLevel="0" collapsed="false">
      <c r="A1266" s="161"/>
      <c r="B1266" s="161"/>
    </row>
    <row r="1267" s="10" customFormat="true" ht="30" hidden="false" customHeight="true" outlineLevel="0" collapsed="false">
      <c r="A1267" s="161"/>
      <c r="B1267" s="161"/>
    </row>
    <row r="1268" s="10" customFormat="true" ht="30" hidden="false" customHeight="true" outlineLevel="0" collapsed="false">
      <c r="A1268" s="161"/>
      <c r="B1268" s="161"/>
    </row>
    <row r="1269" s="10" customFormat="true" ht="30" hidden="false" customHeight="true" outlineLevel="0" collapsed="false">
      <c r="A1269" s="212"/>
      <c r="B1269" s="212"/>
    </row>
    <row r="1270" s="10" customFormat="true" ht="30" hidden="false" customHeight="true" outlineLevel="0" collapsed="false">
      <c r="A1270" s="161"/>
      <c r="B1270" s="161"/>
    </row>
    <row r="1271" s="111" customFormat="true" ht="30" hidden="false" customHeight="true" outlineLevel="0" collapsed="false">
      <c r="A1271" s="161"/>
      <c r="B1271" s="161"/>
      <c r="C1271" s="10"/>
      <c r="D1271" s="10"/>
      <c r="E1271" s="10"/>
      <c r="F1271" s="10"/>
      <c r="G1271" s="10"/>
      <c r="H1271" s="10"/>
      <c r="I1271" s="10"/>
      <c r="J1271" s="10"/>
      <c r="K1271" s="10"/>
      <c r="L1271" s="10"/>
      <c r="M1271" s="10"/>
      <c r="N1271" s="10"/>
      <c r="O1271" s="10"/>
      <c r="P1271" s="10"/>
      <c r="Q1271" s="10"/>
      <c r="R1271" s="10"/>
    </row>
    <row r="1272" s="10" customFormat="true" ht="30" hidden="false" customHeight="true" outlineLevel="0" collapsed="false">
      <c r="A1272" s="161"/>
      <c r="B1272" s="161"/>
    </row>
    <row r="1273" s="10" customFormat="true" ht="30" hidden="false" customHeight="true" outlineLevel="0" collapsed="false">
      <c r="A1273" s="161"/>
      <c r="B1273" s="161"/>
      <c r="Q1273" s="111"/>
      <c r="R1273" s="111"/>
    </row>
    <row r="1274" s="10" customFormat="true" ht="30" hidden="false" customHeight="true" outlineLevel="0" collapsed="false">
      <c r="A1274" s="161"/>
      <c r="B1274" s="161"/>
    </row>
    <row r="1275" s="10" customFormat="true" ht="30" hidden="false" customHeight="true" outlineLevel="0" collapsed="false">
      <c r="A1275" s="161"/>
      <c r="B1275" s="161"/>
    </row>
    <row r="1276" s="10" customFormat="true" ht="30" hidden="false" customHeight="true" outlineLevel="0" collapsed="false">
      <c r="A1276" s="161"/>
      <c r="B1276" s="161"/>
      <c r="I1276" s="111"/>
      <c r="J1276" s="111"/>
      <c r="K1276" s="111"/>
      <c r="L1276" s="111"/>
      <c r="M1276" s="111"/>
      <c r="N1276" s="111"/>
      <c r="O1276" s="111"/>
      <c r="P1276" s="111"/>
    </row>
    <row r="1277" s="10" customFormat="true" ht="30" hidden="false" customHeight="true" outlineLevel="0" collapsed="false">
      <c r="A1277" s="161"/>
      <c r="B1277" s="161"/>
    </row>
    <row r="1278" s="10" customFormat="true" ht="30" hidden="false" customHeight="true" outlineLevel="0" collapsed="false">
      <c r="A1278" s="161"/>
      <c r="B1278" s="161"/>
    </row>
    <row r="1279" s="10" customFormat="true" ht="30" hidden="false" customHeight="true" outlineLevel="0" collapsed="false">
      <c r="A1279" s="161"/>
      <c r="B1279" s="161"/>
    </row>
    <row r="1280" s="10" customFormat="true" ht="30" hidden="false" customHeight="true" outlineLevel="0" collapsed="false">
      <c r="A1280" s="185"/>
      <c r="B1280" s="185"/>
      <c r="C1280" s="111"/>
      <c r="D1280" s="111"/>
      <c r="E1280" s="111"/>
      <c r="F1280" s="111"/>
      <c r="G1280" s="111"/>
      <c r="H1280" s="111"/>
    </row>
    <row r="1281" s="10" customFormat="true" ht="30" hidden="false" customHeight="true" outlineLevel="0" collapsed="false">
      <c r="A1281" s="161"/>
      <c r="B1281" s="161"/>
      <c r="Q1281" s="111"/>
      <c r="R1281" s="111"/>
    </row>
    <row r="1282" s="10" customFormat="true" ht="30" hidden="false" customHeight="true" outlineLevel="0" collapsed="false">
      <c r="A1282" s="161"/>
      <c r="B1282" s="161"/>
    </row>
    <row r="1283" s="10" customFormat="true" ht="30" hidden="false" customHeight="true" outlineLevel="0" collapsed="false">
      <c r="A1283" s="241"/>
      <c r="B1283" s="241"/>
    </row>
    <row r="1284" s="10" customFormat="true" ht="30" hidden="false" customHeight="true" outlineLevel="0" collapsed="false">
      <c r="A1284" s="241"/>
      <c r="B1284" s="241"/>
      <c r="I1284" s="111"/>
      <c r="J1284" s="111"/>
      <c r="K1284" s="111"/>
      <c r="L1284" s="111"/>
      <c r="M1284" s="111"/>
      <c r="N1284" s="111"/>
      <c r="O1284" s="111"/>
      <c r="P1284" s="111"/>
    </row>
    <row r="1285" s="10" customFormat="true" ht="30" hidden="false" customHeight="true" outlineLevel="0" collapsed="false">
      <c r="A1285" s="226"/>
      <c r="B1285" s="226"/>
    </row>
    <row r="1286" s="10" customFormat="true" ht="30" hidden="false" customHeight="true" outlineLevel="0" collapsed="false">
      <c r="A1286" s="226"/>
      <c r="B1286" s="226"/>
    </row>
    <row r="1287" s="10" customFormat="true" ht="30" hidden="false" customHeight="true" outlineLevel="0" collapsed="false">
      <c r="A1287" s="236"/>
      <c r="B1287" s="236"/>
    </row>
    <row r="1288" s="10" customFormat="true" ht="30" hidden="false" customHeight="true" outlineLevel="0" collapsed="false">
      <c r="A1288" s="201"/>
      <c r="B1288" s="201"/>
      <c r="C1288" s="111"/>
      <c r="D1288" s="111"/>
      <c r="E1288" s="111"/>
      <c r="F1288" s="111"/>
      <c r="G1288" s="111"/>
      <c r="H1288" s="111"/>
    </row>
    <row r="1289" s="10" customFormat="true" ht="30" hidden="false" customHeight="true" outlineLevel="0" collapsed="false">
      <c r="A1289" s="161"/>
      <c r="B1289" s="161"/>
    </row>
    <row r="1290" s="10" customFormat="true" ht="30" hidden="false" customHeight="true" outlineLevel="0" collapsed="false">
      <c r="A1290" s="161"/>
      <c r="B1290" s="161"/>
    </row>
    <row r="1291" s="10" customFormat="true" ht="30" hidden="false" customHeight="true" outlineLevel="0" collapsed="false">
      <c r="A1291" s="161"/>
      <c r="B1291" s="161"/>
    </row>
    <row r="1292" s="10" customFormat="true" ht="30" hidden="false" customHeight="true" outlineLevel="0" collapsed="false">
      <c r="A1292" s="161"/>
      <c r="B1292" s="161"/>
    </row>
    <row r="1293" s="10" customFormat="true" ht="30" hidden="false" customHeight="true" outlineLevel="0" collapsed="false">
      <c r="A1293" s="161"/>
      <c r="B1293" s="161"/>
    </row>
    <row r="1294" s="10" customFormat="true" ht="30" hidden="false" customHeight="true" outlineLevel="0" collapsed="false">
      <c r="A1294" s="161"/>
      <c r="B1294" s="161"/>
    </row>
    <row r="1295" s="10" customFormat="true" ht="30" hidden="false" customHeight="true" outlineLevel="0" collapsed="false">
      <c r="A1295" s="161"/>
      <c r="B1295" s="161"/>
    </row>
    <row r="1296" s="10" customFormat="true" ht="30" hidden="false" customHeight="true" outlineLevel="0" collapsed="false">
      <c r="A1296" s="161"/>
      <c r="B1296" s="161"/>
    </row>
    <row r="1297" s="10" customFormat="true" ht="30" hidden="false" customHeight="true" outlineLevel="0" collapsed="false">
      <c r="A1297" s="161"/>
      <c r="B1297" s="161"/>
    </row>
    <row r="1298" s="10" customFormat="true" ht="30" hidden="false" customHeight="true" outlineLevel="0" collapsed="false">
      <c r="A1298" s="161"/>
      <c r="B1298" s="161"/>
    </row>
    <row r="1299" s="10" customFormat="true" ht="30" hidden="false" customHeight="true" outlineLevel="0" collapsed="false">
      <c r="A1299" s="161"/>
      <c r="B1299" s="161"/>
    </row>
    <row r="1300" s="10" customFormat="true" ht="30" hidden="false" customHeight="true" outlineLevel="0" collapsed="false">
      <c r="A1300" s="161"/>
      <c r="B1300" s="161"/>
    </row>
    <row r="1301" s="10" customFormat="true" ht="30" hidden="false" customHeight="true" outlineLevel="0" collapsed="false">
      <c r="A1301" s="161"/>
      <c r="B1301" s="161"/>
    </row>
    <row r="1302" s="10" customFormat="true" ht="30" hidden="false" customHeight="true" outlineLevel="0" collapsed="false">
      <c r="A1302" s="161"/>
      <c r="B1302" s="161"/>
    </row>
    <row r="1303" s="10" customFormat="true" ht="30" hidden="false" customHeight="true" outlineLevel="0" collapsed="false">
      <c r="A1303" s="161"/>
      <c r="B1303" s="161"/>
    </row>
    <row r="1304" s="10" customFormat="true" ht="30" hidden="false" customHeight="true" outlineLevel="0" collapsed="false">
      <c r="A1304" s="161"/>
      <c r="B1304" s="161"/>
    </row>
    <row r="1305" s="10" customFormat="true" ht="30" hidden="false" customHeight="true" outlineLevel="0" collapsed="false">
      <c r="A1305" s="161"/>
      <c r="B1305" s="161"/>
      <c r="S1305" s="161"/>
      <c r="T1305" s="161"/>
    </row>
    <row r="1306" s="10" customFormat="true" ht="30" hidden="false" customHeight="true" outlineLevel="0" collapsed="false">
      <c r="A1306" s="161"/>
      <c r="B1306" s="161"/>
      <c r="S1306" s="161"/>
      <c r="T1306" s="161"/>
    </row>
    <row r="1307" s="10" customFormat="true" ht="30" hidden="false" customHeight="true" outlineLevel="0" collapsed="false">
      <c r="A1307" s="161"/>
      <c r="B1307" s="161"/>
      <c r="S1307" s="161"/>
      <c r="T1307" s="161"/>
    </row>
    <row r="1308" s="10" customFormat="true" ht="30" hidden="false" customHeight="true" outlineLevel="0" collapsed="false">
      <c r="A1308" s="161"/>
      <c r="B1308" s="161"/>
      <c r="S1308" s="161"/>
      <c r="T1308" s="161"/>
    </row>
    <row r="1309" s="10" customFormat="true" ht="30" hidden="false" customHeight="true" outlineLevel="0" collapsed="false">
      <c r="A1309" s="161"/>
      <c r="B1309" s="161"/>
      <c r="S1309" s="161"/>
      <c r="T1309" s="161"/>
    </row>
    <row r="1310" s="10" customFormat="true" ht="30" hidden="false" customHeight="true" outlineLevel="0" collapsed="false">
      <c r="A1310" s="161"/>
      <c r="B1310" s="161"/>
      <c r="S1310" s="161"/>
      <c r="T1310" s="161"/>
    </row>
    <row r="1311" s="10" customFormat="true" ht="30" hidden="false" customHeight="true" outlineLevel="0" collapsed="false">
      <c r="A1311" s="161"/>
      <c r="B1311" s="161"/>
      <c r="S1311" s="161"/>
      <c r="T1311" s="161"/>
    </row>
    <row r="1312" s="10" customFormat="true" ht="30" hidden="false" customHeight="true" outlineLevel="0" collapsed="false">
      <c r="A1312" s="161"/>
      <c r="B1312" s="161"/>
      <c r="S1312" s="161"/>
      <c r="T1312" s="161"/>
    </row>
    <row r="1313" s="10" customFormat="true" ht="30" hidden="false" customHeight="true" outlineLevel="0" collapsed="false">
      <c r="A1313" s="161"/>
      <c r="B1313" s="161"/>
      <c r="S1313" s="161"/>
      <c r="T1313" s="161"/>
    </row>
    <row r="1314" s="10" customFormat="true" ht="30" hidden="false" customHeight="true" outlineLevel="0" collapsed="false">
      <c r="A1314" s="161"/>
      <c r="B1314" s="161"/>
      <c r="S1314" s="161"/>
      <c r="T1314" s="161"/>
    </row>
    <row r="1315" s="10" customFormat="true" ht="30" hidden="false" customHeight="true" outlineLevel="0" collapsed="false">
      <c r="A1315" s="161"/>
      <c r="B1315" s="161"/>
      <c r="Q1315" s="8"/>
      <c r="R1315" s="8"/>
      <c r="S1315" s="161"/>
      <c r="T1315" s="161"/>
    </row>
    <row r="1316" s="10" customFormat="true" ht="30" hidden="false" customHeight="true" outlineLevel="0" collapsed="false">
      <c r="A1316" s="161"/>
      <c r="B1316" s="161"/>
      <c r="Q1316" s="8"/>
      <c r="R1316" s="8"/>
      <c r="S1316" s="161"/>
      <c r="T1316" s="161"/>
    </row>
    <row r="1317" s="10" customFormat="true" ht="30" hidden="false" customHeight="true" outlineLevel="0" collapsed="false">
      <c r="A1317" s="161"/>
      <c r="B1317" s="161"/>
      <c r="Q1317" s="8"/>
      <c r="R1317" s="8"/>
      <c r="S1317" s="161"/>
      <c r="T1317" s="161"/>
    </row>
    <row r="1318" customFormat="false" ht="30" hidden="false" customHeight="true" outlineLevel="0" collapsed="false">
      <c r="A1318" s="161"/>
      <c r="B1318" s="161"/>
      <c r="C1318" s="10"/>
      <c r="D1318" s="10"/>
      <c r="E1318" s="10"/>
      <c r="F1318" s="10"/>
      <c r="G1318" s="10"/>
      <c r="H1318" s="10"/>
      <c r="S1318" s="161"/>
      <c r="T1318" s="161"/>
    </row>
    <row r="1319" customFormat="false" ht="30" hidden="false" customHeight="true" outlineLevel="0" collapsed="false">
      <c r="A1319" s="161"/>
      <c r="B1319" s="161"/>
      <c r="C1319" s="10"/>
      <c r="D1319" s="10"/>
      <c r="E1319" s="10"/>
      <c r="F1319" s="10"/>
      <c r="G1319" s="10"/>
      <c r="H1319" s="10"/>
      <c r="S1319" s="161"/>
      <c r="T1319" s="161"/>
    </row>
    <row r="1320" customFormat="false" ht="30" hidden="false" customHeight="true" outlineLevel="0" collapsed="false">
      <c r="A1320" s="161"/>
      <c r="B1320" s="161"/>
      <c r="C1320" s="10"/>
      <c r="D1320" s="10"/>
      <c r="E1320" s="10"/>
      <c r="F1320" s="10"/>
      <c r="G1320" s="10"/>
      <c r="H1320" s="10"/>
      <c r="S1320" s="161"/>
      <c r="T1320" s="161"/>
    </row>
    <row r="1321" customFormat="false" ht="30" hidden="false" customHeight="true" outlineLevel="0" collapsed="false">
      <c r="A1321" s="161"/>
      <c r="B1321" s="161"/>
      <c r="C1321" s="10"/>
      <c r="D1321" s="10"/>
      <c r="E1321" s="10"/>
      <c r="F1321" s="10"/>
      <c r="G1321" s="10"/>
      <c r="H1321" s="10"/>
      <c r="S1321" s="161"/>
      <c r="T1321" s="161"/>
    </row>
    <row r="1322" customFormat="false" ht="30" hidden="false" customHeight="true" outlineLevel="0" collapsed="false">
      <c r="S1322" s="161"/>
      <c r="T1322" s="161"/>
    </row>
    <row r="1323" customFormat="false" ht="30" hidden="false" customHeight="true" outlineLevel="0" collapsed="false">
      <c r="S1323" s="161"/>
      <c r="T1323" s="161"/>
    </row>
    <row r="1324" customFormat="false" ht="30" hidden="false" customHeight="true" outlineLevel="0" collapsed="false">
      <c r="S1324" s="161"/>
      <c r="T1324" s="161"/>
    </row>
    <row r="1325" customFormat="false" ht="30" hidden="false" customHeight="true" outlineLevel="0" collapsed="false">
      <c r="S1325" s="161"/>
      <c r="T1325" s="161"/>
    </row>
    <row r="1326" customFormat="false" ht="30" hidden="false" customHeight="true" outlineLevel="0" collapsed="false">
      <c r="S1326" s="161"/>
      <c r="T1326" s="161"/>
    </row>
    <row r="1327" customFormat="false" ht="30" hidden="false" customHeight="true" outlineLevel="0" collapsed="false">
      <c r="S1327" s="161"/>
      <c r="T1327" s="161"/>
    </row>
    <row r="1328" customFormat="false" ht="30" hidden="false" customHeight="true" outlineLevel="0" collapsed="false">
      <c r="S1328" s="161"/>
      <c r="T1328" s="161"/>
    </row>
    <row r="1329" customFormat="false" ht="30" hidden="false" customHeight="true" outlineLevel="0" collapsed="false">
      <c r="S1329" s="161"/>
      <c r="T1329" s="161"/>
    </row>
    <row r="1330" customFormat="false" ht="30" hidden="false" customHeight="true" outlineLevel="0" collapsed="false">
      <c r="S1330" s="161"/>
      <c r="T1330" s="161"/>
    </row>
    <row r="1331" customFormat="false" ht="30" hidden="false" customHeight="true" outlineLevel="0" collapsed="false">
      <c r="S1331" s="161"/>
      <c r="T1331" s="161"/>
    </row>
    <row r="1332" customFormat="false" ht="30" hidden="false" customHeight="true" outlineLevel="0" collapsed="false">
      <c r="S1332" s="161"/>
      <c r="T1332" s="161"/>
    </row>
    <row r="1333" customFormat="false" ht="30" hidden="false" customHeight="true" outlineLevel="0" collapsed="false">
      <c r="S1333" s="161"/>
      <c r="T1333" s="161"/>
    </row>
    <row r="1334" customFormat="false" ht="30" hidden="false" customHeight="true" outlineLevel="0" collapsed="false">
      <c r="S1334" s="161"/>
      <c r="T1334" s="161"/>
    </row>
    <row r="1335" customFormat="false" ht="30" hidden="false" customHeight="true" outlineLevel="0" collapsed="false">
      <c r="S1335" s="161"/>
      <c r="T1335" s="161"/>
    </row>
    <row r="1336" s="111" customFormat="true" ht="30" hidden="false" customHeight="true" outlineLevel="0" collapsed="false">
      <c r="A1336" s="1"/>
      <c r="B1336" s="2"/>
      <c r="C1336" s="3"/>
      <c r="D1336" s="4"/>
      <c r="E1336" s="5"/>
      <c r="F1336" s="6"/>
      <c r="G1336" s="6"/>
      <c r="H1336" s="6"/>
      <c r="I1336" s="7"/>
      <c r="J1336" s="7"/>
      <c r="K1336" s="5"/>
      <c r="L1336" s="8"/>
      <c r="M1336" s="8"/>
      <c r="N1336" s="8"/>
      <c r="O1336" s="9"/>
      <c r="P1336" s="9"/>
      <c r="Q1336" s="8"/>
      <c r="R1336" s="8"/>
      <c r="S1336" s="185"/>
      <c r="T1336" s="185"/>
      <c r="AC1336" s="10"/>
      <c r="AD1336" s="10"/>
      <c r="AE1336" s="10"/>
      <c r="AF1336" s="10"/>
      <c r="AG1336" s="10"/>
      <c r="AH1336" s="10"/>
      <c r="AI1336" s="10"/>
      <c r="AJ1336" s="10"/>
      <c r="AK1336" s="10"/>
      <c r="AL1336" s="10"/>
      <c r="AM1336" s="10"/>
      <c r="AN1336" s="10"/>
      <c r="AO1336" s="10"/>
    </row>
    <row r="1337" customFormat="false" ht="30" hidden="false" customHeight="true" outlineLevel="0" collapsed="false">
      <c r="S1337" s="161"/>
      <c r="T1337" s="161"/>
    </row>
    <row r="1338" customFormat="false" ht="30" hidden="false" customHeight="true" outlineLevel="0" collapsed="false">
      <c r="S1338" s="152"/>
      <c r="T1338" s="152"/>
    </row>
    <row r="1339" customFormat="false" ht="30" hidden="false" customHeight="true" outlineLevel="0" collapsed="false">
      <c r="S1339" s="152"/>
      <c r="T1339" s="152"/>
    </row>
    <row r="1340" customFormat="false" ht="30" hidden="false" customHeight="true" outlineLevel="0" collapsed="false">
      <c r="S1340" s="168"/>
      <c r="T1340" s="168"/>
    </row>
    <row r="1341" customFormat="false" ht="30" hidden="false" customHeight="true" outlineLevel="0" collapsed="false">
      <c r="S1341" s="168"/>
      <c r="T1341" s="168"/>
    </row>
    <row r="1342" s="160" customFormat="true" ht="30" hidden="false" customHeight="true" outlineLevel="0" collapsed="false">
      <c r="A1342" s="1"/>
      <c r="B1342" s="2"/>
      <c r="C1342" s="3"/>
      <c r="D1342" s="4"/>
      <c r="E1342" s="5"/>
      <c r="F1342" s="6"/>
      <c r="G1342" s="6"/>
      <c r="H1342" s="6"/>
      <c r="I1342" s="7"/>
      <c r="J1342" s="7"/>
      <c r="K1342" s="5"/>
      <c r="L1342" s="8"/>
      <c r="M1342" s="8"/>
      <c r="N1342" s="8"/>
      <c r="O1342" s="9"/>
      <c r="P1342" s="9"/>
      <c r="Q1342" s="8"/>
      <c r="R1342" s="8"/>
      <c r="S1342" s="168"/>
      <c r="T1342" s="168"/>
      <c r="U1342" s="10"/>
      <c r="V1342" s="10"/>
      <c r="W1342" s="10"/>
      <c r="X1342" s="10"/>
      <c r="Y1342" s="10"/>
      <c r="Z1342" s="10"/>
      <c r="AA1342" s="10"/>
      <c r="AB1342" s="10"/>
    </row>
    <row r="1343" customFormat="false" ht="30" hidden="false" customHeight="true" outlineLevel="0" collapsed="false">
      <c r="S1343" s="168"/>
      <c r="T1343" s="168"/>
    </row>
    <row r="1344" customFormat="false" ht="30" hidden="false" customHeight="true" outlineLevel="0" collapsed="false">
      <c r="S1344" s="168"/>
      <c r="T1344" s="168"/>
    </row>
    <row r="1345" customFormat="false" ht="30" hidden="false" customHeight="true" outlineLevel="0" collapsed="false">
      <c r="S1345" s="168"/>
      <c r="T1345" s="168"/>
      <c r="AC1345" s="111"/>
      <c r="AD1345" s="111"/>
      <c r="AE1345" s="111"/>
      <c r="AF1345" s="111"/>
      <c r="AG1345" s="111"/>
      <c r="AH1345" s="111"/>
      <c r="AI1345" s="111"/>
      <c r="AJ1345" s="111"/>
      <c r="AK1345" s="111"/>
      <c r="AL1345" s="111"/>
      <c r="AM1345" s="111"/>
      <c r="AN1345" s="111"/>
      <c r="AO1345" s="111"/>
    </row>
    <row r="1346" customFormat="false" ht="30" hidden="false" customHeight="true" outlineLevel="0" collapsed="false">
      <c r="S1346" s="152"/>
      <c r="T1346" s="152"/>
    </row>
    <row r="1347" customFormat="false" ht="30" hidden="false" customHeight="true" outlineLevel="0" collapsed="false">
      <c r="S1347" s="152"/>
      <c r="T1347" s="152"/>
    </row>
    <row r="1348" customFormat="false" ht="30" hidden="false" customHeight="true" outlineLevel="0" collapsed="false">
      <c r="S1348" s="236"/>
      <c r="T1348" s="236"/>
    </row>
    <row r="1349" customFormat="false" ht="30" hidden="false" customHeight="true" outlineLevel="0" collapsed="false">
      <c r="S1349" s="170"/>
      <c r="T1349" s="170"/>
    </row>
    <row r="1350" customFormat="false" ht="30" hidden="false" customHeight="true" outlineLevel="0" collapsed="false">
      <c r="S1350" s="161"/>
      <c r="T1350" s="161"/>
    </row>
    <row r="1351" customFormat="false" ht="30" hidden="false" customHeight="true" outlineLevel="0" collapsed="false">
      <c r="S1351" s="161"/>
      <c r="T1351" s="161"/>
    </row>
    <row r="1352" customFormat="false" ht="30" hidden="false" customHeight="true" outlineLevel="0" collapsed="false">
      <c r="S1352" s="161"/>
      <c r="T1352" s="161"/>
    </row>
    <row r="1353" customFormat="false" ht="30" hidden="false" customHeight="true" outlineLevel="0" collapsed="false">
      <c r="S1353" s="161"/>
      <c r="T1353" s="161"/>
    </row>
    <row r="1354" customFormat="false" ht="30" hidden="false" customHeight="true" outlineLevel="0" collapsed="false">
      <c r="S1354" s="161"/>
      <c r="T1354" s="161"/>
    </row>
    <row r="1355" customFormat="false" ht="30" hidden="false" customHeight="true" outlineLevel="0" collapsed="false">
      <c r="S1355" s="161"/>
      <c r="T1355" s="161"/>
    </row>
    <row r="1356" customFormat="false" ht="30" hidden="false" customHeight="true" outlineLevel="0" collapsed="false">
      <c r="S1356" s="161"/>
      <c r="T1356" s="161"/>
    </row>
    <row r="1357" customFormat="false" ht="30" hidden="false" customHeight="true" outlineLevel="0" collapsed="false">
      <c r="S1357" s="161"/>
      <c r="T1357" s="161"/>
    </row>
    <row r="1358" s="111" customFormat="true" ht="30" hidden="false" customHeight="true" outlineLevel="0" collapsed="false">
      <c r="A1358" s="1"/>
      <c r="B1358" s="2"/>
      <c r="C1358" s="3"/>
      <c r="D1358" s="4"/>
      <c r="E1358" s="5"/>
      <c r="F1358" s="6"/>
      <c r="G1358" s="6"/>
      <c r="H1358" s="6"/>
      <c r="I1358" s="7"/>
      <c r="J1358" s="7"/>
      <c r="K1358" s="5"/>
      <c r="L1358" s="8"/>
      <c r="M1358" s="8"/>
      <c r="N1358" s="8"/>
      <c r="O1358" s="9"/>
      <c r="P1358" s="9"/>
      <c r="Q1358" s="8"/>
      <c r="R1358" s="8"/>
      <c r="S1358" s="185"/>
      <c r="T1358" s="185"/>
      <c r="AC1358" s="10"/>
      <c r="AD1358" s="10"/>
      <c r="AE1358" s="10"/>
      <c r="AF1358" s="10"/>
      <c r="AG1358" s="10"/>
      <c r="AH1358" s="10"/>
      <c r="AI1358" s="10"/>
      <c r="AJ1358" s="10"/>
      <c r="AK1358" s="10"/>
      <c r="AL1358" s="10"/>
      <c r="AM1358" s="10"/>
      <c r="AN1358" s="10"/>
      <c r="AO1358" s="10"/>
    </row>
    <row r="1359" customFormat="false" ht="30" hidden="false" customHeight="true" outlineLevel="0" collapsed="false">
      <c r="S1359" s="161"/>
      <c r="T1359" s="161"/>
    </row>
    <row r="1360" customFormat="false" ht="30" hidden="false" customHeight="true" outlineLevel="0" collapsed="false">
      <c r="S1360" s="161"/>
      <c r="T1360" s="161"/>
    </row>
    <row r="1361" customFormat="false" ht="30" hidden="false" customHeight="true" outlineLevel="0" collapsed="false">
      <c r="S1361" s="161"/>
      <c r="T1361" s="161"/>
    </row>
    <row r="1362" customFormat="false" ht="30" hidden="false" customHeight="true" outlineLevel="0" collapsed="false">
      <c r="S1362" s="161"/>
      <c r="T1362" s="161"/>
    </row>
    <row r="1363" customFormat="false" ht="30" hidden="false" customHeight="true" outlineLevel="0" collapsed="false">
      <c r="S1363" s="161"/>
      <c r="T1363" s="161"/>
    </row>
    <row r="1364" customFormat="false" ht="30" hidden="false" customHeight="true" outlineLevel="0" collapsed="false">
      <c r="S1364" s="161"/>
      <c r="T1364" s="161"/>
    </row>
    <row r="1365" customFormat="false" ht="30" hidden="false" customHeight="true" outlineLevel="0" collapsed="false">
      <c r="S1365" s="161"/>
      <c r="T1365" s="161"/>
    </row>
    <row r="1366" customFormat="false" ht="30" hidden="false" customHeight="true" outlineLevel="0" collapsed="false">
      <c r="S1366" s="161"/>
      <c r="T1366" s="161"/>
    </row>
    <row r="1367" customFormat="false" ht="30" hidden="false" customHeight="true" outlineLevel="0" collapsed="false">
      <c r="S1367" s="161"/>
      <c r="T1367" s="161"/>
      <c r="AC1367" s="111"/>
      <c r="AD1367" s="111"/>
      <c r="AE1367" s="111"/>
      <c r="AF1367" s="111"/>
      <c r="AG1367" s="111"/>
      <c r="AH1367" s="111"/>
      <c r="AI1367" s="111"/>
      <c r="AJ1367" s="111"/>
      <c r="AK1367" s="111"/>
      <c r="AL1367" s="111"/>
      <c r="AM1367" s="111"/>
      <c r="AN1367" s="111"/>
      <c r="AO1367" s="111"/>
    </row>
    <row r="1368" customFormat="false" ht="30" hidden="false" customHeight="true" outlineLevel="0" collapsed="false">
      <c r="S1368" s="161"/>
      <c r="T1368" s="161"/>
    </row>
    <row r="1369" customFormat="false" ht="30" hidden="false" customHeight="true" outlineLevel="0" collapsed="false">
      <c r="S1369" s="161"/>
      <c r="T1369" s="161"/>
    </row>
    <row r="1370" customFormat="false" ht="30" hidden="false" customHeight="true" outlineLevel="0" collapsed="false">
      <c r="S1370" s="161"/>
      <c r="T1370" s="161"/>
    </row>
    <row r="1371" customFormat="false" ht="30" hidden="false" customHeight="true" outlineLevel="0" collapsed="false">
      <c r="S1371" s="161"/>
      <c r="T1371" s="161"/>
    </row>
    <row r="1372" customFormat="false" ht="30" hidden="false" customHeight="true" outlineLevel="0" collapsed="false">
      <c r="S1372" s="161"/>
      <c r="T1372" s="161"/>
    </row>
    <row r="1373" customFormat="false" ht="30" hidden="false" customHeight="true" outlineLevel="0" collapsed="false">
      <c r="S1373" s="161"/>
      <c r="T1373" s="161"/>
    </row>
    <row r="1374" customFormat="false" ht="30" hidden="false" customHeight="true" outlineLevel="0" collapsed="false">
      <c r="S1374" s="161"/>
      <c r="T1374" s="161"/>
    </row>
    <row r="1375" customFormat="false" ht="30" hidden="false" customHeight="true" outlineLevel="0" collapsed="false">
      <c r="S1375" s="161"/>
      <c r="T1375" s="161"/>
    </row>
    <row r="1376" customFormat="false" ht="30" hidden="false" customHeight="true" outlineLevel="0" collapsed="false">
      <c r="S1376" s="161"/>
      <c r="T1376" s="161"/>
    </row>
    <row r="1377" customFormat="false" ht="30" hidden="false" customHeight="true" outlineLevel="0" collapsed="false">
      <c r="S1377" s="161"/>
      <c r="T1377" s="161"/>
    </row>
    <row r="1378" customFormat="false" ht="30" hidden="false" customHeight="true" outlineLevel="0" collapsed="false">
      <c r="S1378" s="161"/>
      <c r="T1378" s="161"/>
    </row>
    <row r="1379" customFormat="false" ht="30" hidden="false" customHeight="true" outlineLevel="0" collapsed="false">
      <c r="S1379" s="161"/>
      <c r="T1379" s="161"/>
    </row>
    <row r="1380" customFormat="false" ht="30" hidden="false" customHeight="true" outlineLevel="0" collapsed="false">
      <c r="S1380" s="161"/>
      <c r="T1380" s="161"/>
    </row>
    <row r="1381" customFormat="false" ht="30" hidden="false" customHeight="true" outlineLevel="0" collapsed="false">
      <c r="S1381" s="161"/>
      <c r="T1381" s="161"/>
    </row>
    <row r="1382" customFormat="false" ht="30" hidden="false" customHeight="true" outlineLevel="0" collapsed="false">
      <c r="S1382" s="161"/>
      <c r="T1382" s="161"/>
    </row>
    <row r="1383" customFormat="false" ht="30" hidden="false" customHeight="true" outlineLevel="0" collapsed="false">
      <c r="S1383" s="161"/>
      <c r="T1383" s="161"/>
    </row>
    <row r="1384" customFormat="false" ht="30" hidden="false" customHeight="true" outlineLevel="0" collapsed="false">
      <c r="S1384" s="161"/>
      <c r="T1384" s="161"/>
    </row>
    <row r="1385" customFormat="false" ht="30" hidden="false" customHeight="true" outlineLevel="0" collapsed="false">
      <c r="S1385" s="161"/>
      <c r="T1385" s="161"/>
    </row>
    <row r="1386" customFormat="false" ht="30" hidden="false" customHeight="true" outlineLevel="0" collapsed="false">
      <c r="S1386" s="161"/>
      <c r="T1386" s="161"/>
    </row>
    <row r="1387" customFormat="false" ht="30" hidden="false" customHeight="true" outlineLevel="0" collapsed="false">
      <c r="S1387" s="161"/>
      <c r="T1387" s="161"/>
    </row>
    <row r="1388" customFormat="false" ht="30" hidden="false" customHeight="true" outlineLevel="0" collapsed="false">
      <c r="S1388" s="161"/>
      <c r="T1388" s="161"/>
    </row>
    <row r="1389" customFormat="false" ht="30" hidden="false" customHeight="true" outlineLevel="0" collapsed="false">
      <c r="S1389" s="161"/>
      <c r="T1389" s="161"/>
    </row>
    <row r="1390" customFormat="false" ht="30" hidden="false" customHeight="true" outlineLevel="0" collapsed="false">
      <c r="S1390" s="161"/>
      <c r="T1390" s="161"/>
    </row>
    <row r="1391" customFormat="false" ht="30" hidden="false" customHeight="true" outlineLevel="0" collapsed="false">
      <c r="S1391" s="161"/>
      <c r="T1391" s="161"/>
    </row>
    <row r="1392" customFormat="false" ht="30" hidden="false" customHeight="true" outlineLevel="0" collapsed="false">
      <c r="S1392" s="161"/>
      <c r="T1392" s="161"/>
    </row>
    <row r="1393" customFormat="false" ht="30" hidden="false" customHeight="true" outlineLevel="0" collapsed="false">
      <c r="S1393" s="161"/>
      <c r="T1393" s="161"/>
    </row>
    <row r="1394" customFormat="false" ht="30" hidden="false" customHeight="true" outlineLevel="0" collapsed="false">
      <c r="S1394" s="161"/>
      <c r="T1394" s="161"/>
    </row>
    <row r="1395" customFormat="false" ht="30" hidden="false" customHeight="true" outlineLevel="0" collapsed="false">
      <c r="S1395" s="161"/>
      <c r="T1395" s="161"/>
    </row>
    <row r="1396" customFormat="false" ht="30" hidden="false" customHeight="true" outlineLevel="0" collapsed="false">
      <c r="S1396" s="161"/>
      <c r="T1396" s="161"/>
    </row>
    <row r="1397" customFormat="false" ht="30" hidden="false" customHeight="true" outlineLevel="0" collapsed="false">
      <c r="S1397" s="161"/>
      <c r="T1397" s="161"/>
    </row>
    <row r="1398" customFormat="false" ht="30" hidden="false" customHeight="true" outlineLevel="0" collapsed="false">
      <c r="S1398" s="161"/>
      <c r="T1398" s="161"/>
    </row>
    <row r="1399" customFormat="false" ht="30" hidden="false" customHeight="true" outlineLevel="0" collapsed="false">
      <c r="S1399" s="161"/>
      <c r="T1399" s="161"/>
    </row>
    <row r="1400" customFormat="false" ht="30" hidden="false" customHeight="true" outlineLevel="0" collapsed="false">
      <c r="S1400" s="161"/>
      <c r="T1400" s="161"/>
    </row>
    <row r="1401" customFormat="false" ht="30" hidden="false" customHeight="true" outlineLevel="0" collapsed="false">
      <c r="S1401" s="161"/>
      <c r="T1401" s="161"/>
    </row>
    <row r="1402" customFormat="false" ht="30" hidden="false" customHeight="true" outlineLevel="0" collapsed="false">
      <c r="S1402" s="161"/>
      <c r="T1402" s="161"/>
    </row>
    <row r="1403" s="160" customFormat="true" ht="30" hidden="false" customHeight="true" outlineLevel="0" collapsed="false">
      <c r="A1403" s="1"/>
      <c r="B1403" s="2"/>
      <c r="C1403" s="3"/>
      <c r="D1403" s="4"/>
      <c r="E1403" s="5"/>
      <c r="F1403" s="6"/>
      <c r="G1403" s="6"/>
      <c r="H1403" s="6"/>
      <c r="I1403" s="7"/>
      <c r="J1403" s="7"/>
      <c r="K1403" s="5"/>
      <c r="L1403" s="8"/>
      <c r="M1403" s="8"/>
      <c r="N1403" s="8"/>
      <c r="O1403" s="9"/>
      <c r="P1403" s="9"/>
      <c r="Q1403" s="8"/>
      <c r="R1403" s="8"/>
      <c r="S1403" s="161"/>
      <c r="T1403" s="161"/>
      <c r="U1403" s="10"/>
      <c r="V1403" s="10"/>
      <c r="W1403" s="10"/>
      <c r="X1403" s="10"/>
      <c r="Y1403" s="10"/>
      <c r="Z1403" s="10"/>
      <c r="AA1403" s="10"/>
      <c r="AB1403" s="10"/>
    </row>
    <row r="1404" customFormat="false" ht="30" hidden="false" customHeight="true" outlineLevel="0" collapsed="false">
      <c r="S1404" s="161"/>
      <c r="T1404" s="161"/>
    </row>
    <row r="1405" customFormat="false" ht="30" hidden="false" customHeight="true" outlineLevel="0" collapsed="false">
      <c r="S1405" s="161"/>
      <c r="T1405" s="161"/>
    </row>
    <row r="1406" customFormat="false" ht="30" hidden="false" customHeight="true" outlineLevel="0" collapsed="false">
      <c r="S1406" s="161"/>
      <c r="T1406" s="161"/>
    </row>
    <row r="1407" customFormat="false" ht="30" hidden="false" customHeight="true" outlineLevel="0" collapsed="false">
      <c r="S1407" s="161"/>
      <c r="T1407" s="161"/>
    </row>
    <row r="1408" customFormat="false" ht="30" hidden="false" customHeight="true" outlineLevel="0" collapsed="false">
      <c r="S1408" s="161"/>
      <c r="T1408" s="161"/>
    </row>
    <row r="1409" customFormat="false" ht="30" hidden="false" customHeight="true" outlineLevel="0" collapsed="false">
      <c r="S1409" s="161"/>
      <c r="T1409" s="161"/>
    </row>
    <row r="1410" customFormat="false" ht="30" hidden="false" customHeight="true" outlineLevel="0" collapsed="false">
      <c r="S1410" s="161"/>
      <c r="T1410" s="161"/>
    </row>
    <row r="1411" customFormat="false" ht="30" hidden="false" customHeight="true" outlineLevel="0" collapsed="false">
      <c r="S1411" s="161"/>
      <c r="T1411" s="161"/>
    </row>
    <row r="1412" customFormat="false" ht="30" hidden="false" customHeight="true" outlineLevel="0" collapsed="false">
      <c r="S1412" s="161"/>
      <c r="T1412" s="161"/>
    </row>
    <row r="1413" customFormat="false" ht="30" hidden="false" customHeight="true" outlineLevel="0" collapsed="false">
      <c r="S1413" s="161"/>
      <c r="T1413" s="161"/>
    </row>
    <row r="1414" customFormat="false" ht="30" hidden="false" customHeight="true" outlineLevel="0" collapsed="false">
      <c r="S1414" s="161"/>
      <c r="T1414" s="161"/>
    </row>
    <row r="1415" customFormat="false" ht="30" hidden="false" customHeight="true" outlineLevel="0" collapsed="false">
      <c r="S1415" s="161"/>
      <c r="T1415" s="161"/>
    </row>
    <row r="1416" s="160" customFormat="true" ht="30" hidden="false" customHeight="true" outlineLevel="0" collapsed="false">
      <c r="A1416" s="1"/>
      <c r="B1416" s="2"/>
      <c r="C1416" s="3"/>
      <c r="D1416" s="4"/>
      <c r="E1416" s="5"/>
      <c r="F1416" s="6"/>
      <c r="G1416" s="6"/>
      <c r="H1416" s="6"/>
      <c r="I1416" s="7"/>
      <c r="J1416" s="7"/>
      <c r="K1416" s="5"/>
      <c r="L1416" s="8"/>
      <c r="M1416" s="8"/>
      <c r="N1416" s="8"/>
      <c r="O1416" s="9"/>
      <c r="P1416" s="9"/>
      <c r="Q1416" s="8"/>
      <c r="R1416" s="8"/>
      <c r="S1416" s="161"/>
      <c r="T1416" s="161"/>
      <c r="U1416" s="10"/>
      <c r="V1416" s="10"/>
      <c r="W1416" s="10"/>
      <c r="X1416" s="10"/>
      <c r="Y1416" s="10"/>
      <c r="Z1416" s="10"/>
      <c r="AA1416" s="10"/>
      <c r="AB1416" s="10"/>
    </row>
    <row r="1417" customFormat="false" ht="42.75" hidden="false" customHeight="true" outlineLevel="0" collapsed="false">
      <c r="S1417" s="161"/>
      <c r="T1417" s="161"/>
    </row>
    <row r="1418" customFormat="false" ht="38.25" hidden="false" customHeight="true" outlineLevel="0" collapsed="false">
      <c r="S1418" s="161"/>
      <c r="T1418" s="161"/>
    </row>
    <row r="1419" customFormat="false" ht="32.25" hidden="false" customHeight="true" outlineLevel="0" collapsed="false">
      <c r="S1419" s="152"/>
      <c r="T1419" s="152"/>
    </row>
    <row r="1420" customFormat="false" ht="30" hidden="false" customHeight="true" outlineLevel="0" collapsed="false">
      <c r="S1420" s="152"/>
      <c r="T1420" s="152"/>
    </row>
    <row r="1421" customFormat="false" ht="24.95" hidden="false" customHeight="true" outlineLevel="0" collapsed="false">
      <c r="S1421" s="152"/>
      <c r="T1421" s="152"/>
    </row>
    <row r="1422" customFormat="false" ht="24.95" hidden="false" customHeight="true" outlineLevel="0" collapsed="false">
      <c r="S1422" s="152"/>
      <c r="T1422" s="152"/>
    </row>
    <row r="1423" customFormat="false" ht="24.95" hidden="false" customHeight="true" outlineLevel="0" collapsed="false"/>
    <row r="1424" customFormat="false" ht="24.95" hidden="false" customHeight="true" outlineLevel="0" collapsed="false"/>
    <row r="1425" customFormat="false" ht="24.95" hidden="false" customHeight="true" outlineLevel="0" collapsed="false"/>
    <row r="1426" customFormat="false" ht="24.95" hidden="false" customHeight="true" outlineLevel="0" collapsed="false"/>
    <row r="1427" s="1" customFormat="true" ht="24.95" hidden="false" customHeight="true" outlineLevel="0" collapsed="false">
      <c r="B1427" s="2"/>
      <c r="C1427" s="3"/>
      <c r="D1427" s="4"/>
      <c r="E1427" s="5"/>
      <c r="F1427" s="6"/>
      <c r="G1427" s="6"/>
      <c r="H1427" s="6"/>
      <c r="I1427" s="7"/>
      <c r="J1427" s="7"/>
      <c r="K1427" s="5"/>
      <c r="L1427" s="8"/>
      <c r="M1427" s="8"/>
      <c r="N1427" s="8"/>
      <c r="O1427" s="9"/>
      <c r="P1427" s="9"/>
      <c r="Q1427" s="8"/>
      <c r="R1427" s="8"/>
      <c r="S1427" s="10"/>
      <c r="T1427" s="10"/>
      <c r="U1427" s="10"/>
      <c r="V1427" s="10"/>
      <c r="W1427" s="10"/>
      <c r="X1427" s="10"/>
      <c r="Y1427" s="10"/>
      <c r="Z1427" s="10"/>
      <c r="AA1427" s="10"/>
      <c r="AB1427" s="10"/>
      <c r="AC1427" s="10"/>
      <c r="AD1427" s="10"/>
      <c r="AE1427" s="10"/>
      <c r="AF1427" s="10"/>
      <c r="AG1427" s="10"/>
      <c r="AH1427" s="10"/>
      <c r="AI1427" s="10"/>
      <c r="AJ1427" s="10"/>
      <c r="AK1427" s="10"/>
      <c r="AL1427" s="10"/>
      <c r="AM1427" s="10"/>
      <c r="AN1427" s="10"/>
      <c r="AO1427" s="10"/>
    </row>
    <row r="1428" s="1" customFormat="true" ht="24.95" hidden="false" customHeight="true" outlineLevel="0" collapsed="false">
      <c r="B1428" s="2"/>
      <c r="C1428" s="3"/>
      <c r="D1428" s="4"/>
      <c r="E1428" s="5"/>
      <c r="F1428" s="6"/>
      <c r="G1428" s="6"/>
      <c r="H1428" s="6"/>
      <c r="I1428" s="7"/>
      <c r="J1428" s="7"/>
      <c r="K1428" s="5"/>
      <c r="L1428" s="8"/>
      <c r="M1428" s="8"/>
      <c r="N1428" s="8"/>
      <c r="O1428" s="9"/>
      <c r="P1428" s="9"/>
      <c r="Q1428" s="8"/>
      <c r="R1428" s="8"/>
      <c r="S1428" s="10"/>
      <c r="T1428" s="10"/>
      <c r="U1428" s="10"/>
      <c r="V1428" s="10"/>
      <c r="W1428" s="10"/>
      <c r="X1428" s="10"/>
      <c r="Y1428" s="10"/>
      <c r="Z1428" s="10"/>
      <c r="AA1428" s="10"/>
      <c r="AB1428" s="10"/>
      <c r="AC1428" s="10"/>
      <c r="AD1428" s="10"/>
      <c r="AE1428" s="10"/>
      <c r="AF1428" s="10"/>
      <c r="AG1428" s="10"/>
      <c r="AH1428" s="10"/>
      <c r="AI1428" s="10"/>
      <c r="AJ1428" s="10"/>
      <c r="AK1428" s="10"/>
      <c r="AL1428" s="10"/>
      <c r="AM1428" s="10"/>
      <c r="AN1428" s="10"/>
      <c r="AO1428" s="10"/>
    </row>
    <row r="1429" s="1" customFormat="true" ht="24.95" hidden="false" customHeight="true" outlineLevel="0" collapsed="false">
      <c r="B1429" s="2"/>
      <c r="C1429" s="3"/>
      <c r="D1429" s="4"/>
      <c r="E1429" s="5"/>
      <c r="F1429" s="6"/>
      <c r="G1429" s="6"/>
      <c r="H1429" s="6"/>
      <c r="I1429" s="7"/>
      <c r="J1429" s="7"/>
      <c r="K1429" s="5"/>
      <c r="L1429" s="8"/>
      <c r="M1429" s="8"/>
      <c r="N1429" s="8"/>
      <c r="O1429" s="9"/>
      <c r="P1429" s="9"/>
      <c r="Q1429" s="8"/>
      <c r="R1429" s="8"/>
      <c r="S1429" s="10"/>
      <c r="T1429" s="10"/>
      <c r="U1429" s="10"/>
      <c r="V1429" s="10"/>
      <c r="W1429" s="10"/>
      <c r="X1429" s="10"/>
      <c r="Y1429" s="10"/>
      <c r="Z1429" s="10"/>
      <c r="AA1429" s="10"/>
      <c r="AB1429" s="10"/>
      <c r="AC1429" s="10"/>
      <c r="AD1429" s="10"/>
      <c r="AE1429" s="10"/>
      <c r="AF1429" s="10"/>
      <c r="AG1429" s="10"/>
      <c r="AH1429" s="10"/>
      <c r="AI1429" s="10"/>
      <c r="AJ1429" s="10"/>
      <c r="AK1429" s="10"/>
      <c r="AL1429" s="10"/>
      <c r="AM1429" s="10"/>
      <c r="AN1429" s="10"/>
      <c r="AO1429" s="10"/>
    </row>
    <row r="1430" s="1" customFormat="true" ht="24.95" hidden="false" customHeight="true" outlineLevel="0" collapsed="false">
      <c r="B1430" s="2"/>
      <c r="C1430" s="3"/>
      <c r="D1430" s="4"/>
      <c r="E1430" s="5"/>
      <c r="F1430" s="6"/>
      <c r="G1430" s="6"/>
      <c r="H1430" s="6"/>
      <c r="I1430" s="7"/>
      <c r="J1430" s="7"/>
      <c r="K1430" s="5"/>
      <c r="L1430" s="8"/>
      <c r="M1430" s="8"/>
      <c r="N1430" s="8"/>
      <c r="O1430" s="9"/>
      <c r="P1430" s="9"/>
      <c r="Q1430" s="8"/>
      <c r="R1430" s="8"/>
      <c r="S1430" s="10"/>
      <c r="T1430" s="10"/>
      <c r="U1430" s="10"/>
      <c r="V1430" s="10"/>
      <c r="W1430" s="10"/>
      <c r="X1430" s="10"/>
      <c r="Y1430" s="10"/>
      <c r="Z1430" s="10"/>
      <c r="AA1430" s="10"/>
      <c r="AB1430" s="10"/>
      <c r="AC1430" s="10"/>
      <c r="AD1430" s="10"/>
      <c r="AE1430" s="10"/>
      <c r="AF1430" s="10"/>
      <c r="AG1430" s="10"/>
      <c r="AH1430" s="10"/>
      <c r="AI1430" s="10"/>
      <c r="AJ1430" s="10"/>
      <c r="AK1430" s="10"/>
      <c r="AL1430" s="10"/>
      <c r="AM1430" s="10"/>
      <c r="AN1430" s="10"/>
      <c r="AO1430" s="10"/>
    </row>
    <row r="1431" s="1" customFormat="true" ht="24.95" hidden="false" customHeight="true" outlineLevel="0" collapsed="false">
      <c r="B1431" s="2"/>
      <c r="C1431" s="3"/>
      <c r="D1431" s="4"/>
      <c r="E1431" s="5"/>
      <c r="F1431" s="6"/>
      <c r="G1431" s="6"/>
      <c r="H1431" s="6"/>
      <c r="I1431" s="7"/>
      <c r="J1431" s="7"/>
      <c r="K1431" s="5"/>
      <c r="L1431" s="8"/>
      <c r="M1431" s="8"/>
      <c r="N1431" s="8"/>
      <c r="O1431" s="9"/>
      <c r="P1431" s="9"/>
      <c r="Q1431" s="8"/>
      <c r="R1431" s="8"/>
      <c r="S1431" s="10"/>
      <c r="T1431" s="10"/>
      <c r="U1431" s="10"/>
      <c r="V1431" s="10"/>
      <c r="W1431" s="10"/>
      <c r="X1431" s="10"/>
      <c r="Y1431" s="10"/>
      <c r="Z1431" s="10"/>
      <c r="AA1431" s="10"/>
      <c r="AB1431" s="10"/>
      <c r="AC1431" s="10"/>
      <c r="AD1431" s="10"/>
      <c r="AE1431" s="10"/>
      <c r="AF1431" s="10"/>
      <c r="AG1431" s="10"/>
      <c r="AH1431" s="10"/>
      <c r="AI1431" s="10"/>
      <c r="AJ1431" s="10"/>
      <c r="AK1431" s="10"/>
      <c r="AL1431" s="10"/>
      <c r="AM1431" s="10"/>
      <c r="AN1431" s="10"/>
      <c r="AO1431" s="10"/>
    </row>
    <row r="1432" s="1" customFormat="true" ht="24.95" hidden="false" customHeight="true" outlineLevel="0" collapsed="false">
      <c r="B1432" s="2"/>
      <c r="C1432" s="3"/>
      <c r="D1432" s="4"/>
      <c r="E1432" s="5"/>
      <c r="F1432" s="6"/>
      <c r="G1432" s="6"/>
      <c r="H1432" s="6"/>
      <c r="I1432" s="7"/>
      <c r="J1432" s="7"/>
      <c r="K1432" s="5"/>
      <c r="L1432" s="8"/>
      <c r="M1432" s="8"/>
      <c r="N1432" s="8"/>
      <c r="O1432" s="9"/>
      <c r="P1432" s="9"/>
      <c r="Q1432" s="8"/>
      <c r="R1432" s="8"/>
      <c r="S1432" s="10"/>
      <c r="T1432" s="10"/>
      <c r="U1432" s="10"/>
      <c r="V1432" s="10"/>
      <c r="W1432" s="10"/>
      <c r="X1432" s="10"/>
      <c r="Y1432" s="10"/>
      <c r="Z1432" s="10"/>
      <c r="AA1432" s="10"/>
      <c r="AB1432" s="10"/>
      <c r="AC1432" s="10"/>
      <c r="AD1432" s="10"/>
      <c r="AE1432" s="10"/>
      <c r="AF1432" s="10"/>
      <c r="AG1432" s="10"/>
      <c r="AH1432" s="10"/>
      <c r="AI1432" s="10"/>
      <c r="AJ1432" s="10"/>
      <c r="AK1432" s="10"/>
      <c r="AL1432" s="10"/>
      <c r="AM1432" s="10"/>
      <c r="AN1432" s="10"/>
      <c r="AO1432" s="10"/>
    </row>
    <row r="1433" s="1" customFormat="true" ht="24.95" hidden="false" customHeight="true" outlineLevel="0" collapsed="false">
      <c r="B1433" s="2"/>
      <c r="C1433" s="3"/>
      <c r="D1433" s="4"/>
      <c r="E1433" s="5"/>
      <c r="F1433" s="6"/>
      <c r="G1433" s="6"/>
      <c r="H1433" s="6"/>
      <c r="I1433" s="7"/>
      <c r="J1433" s="7"/>
      <c r="K1433" s="5"/>
      <c r="L1433" s="8"/>
      <c r="M1433" s="8"/>
      <c r="N1433" s="8"/>
      <c r="O1433" s="9"/>
      <c r="P1433" s="9"/>
      <c r="Q1433" s="8"/>
      <c r="R1433" s="8"/>
      <c r="S1433" s="10"/>
      <c r="T1433" s="10"/>
      <c r="U1433" s="10"/>
      <c r="V1433" s="10"/>
      <c r="W1433" s="10"/>
      <c r="X1433" s="10"/>
      <c r="Y1433" s="10"/>
      <c r="Z1433" s="10"/>
      <c r="AA1433" s="10"/>
      <c r="AB1433" s="10"/>
      <c r="AC1433" s="10"/>
      <c r="AD1433" s="10"/>
      <c r="AE1433" s="10"/>
      <c r="AF1433" s="10"/>
      <c r="AG1433" s="10"/>
      <c r="AH1433" s="10"/>
      <c r="AI1433" s="10"/>
      <c r="AJ1433" s="10"/>
      <c r="AK1433" s="10"/>
      <c r="AL1433" s="10"/>
      <c r="AM1433" s="10"/>
      <c r="AN1433" s="10"/>
      <c r="AO1433" s="10"/>
    </row>
    <row r="1434" s="1" customFormat="true" ht="30" hidden="false" customHeight="true" outlineLevel="0" collapsed="false">
      <c r="B1434" s="2"/>
      <c r="C1434" s="3"/>
      <c r="D1434" s="4"/>
      <c r="E1434" s="5"/>
      <c r="F1434" s="6"/>
      <c r="G1434" s="6"/>
      <c r="H1434" s="6"/>
      <c r="I1434" s="7"/>
      <c r="J1434" s="7"/>
      <c r="K1434" s="5"/>
      <c r="L1434" s="8"/>
      <c r="M1434" s="8"/>
      <c r="N1434" s="8"/>
      <c r="O1434" s="9"/>
      <c r="P1434" s="9"/>
      <c r="Q1434" s="8"/>
      <c r="R1434" s="8"/>
      <c r="S1434" s="10"/>
      <c r="T1434" s="10"/>
      <c r="U1434" s="10"/>
      <c r="V1434" s="10"/>
      <c r="W1434" s="10"/>
      <c r="X1434" s="10"/>
      <c r="Y1434" s="10"/>
      <c r="Z1434" s="10"/>
      <c r="AA1434" s="10"/>
      <c r="AB1434" s="10"/>
      <c r="AC1434" s="10"/>
      <c r="AD1434" s="10"/>
      <c r="AE1434" s="10"/>
      <c r="AF1434" s="10"/>
      <c r="AG1434" s="10"/>
      <c r="AH1434" s="10"/>
      <c r="AI1434" s="10"/>
      <c r="AJ1434" s="10"/>
      <c r="AK1434" s="10"/>
      <c r="AL1434" s="10"/>
      <c r="AM1434" s="10"/>
      <c r="AN1434" s="10"/>
      <c r="AO1434" s="10"/>
    </row>
    <row r="1435" s="1" customFormat="true" ht="60" hidden="false" customHeight="true" outlineLevel="0" collapsed="false">
      <c r="B1435" s="2"/>
      <c r="C1435" s="3"/>
      <c r="D1435" s="4"/>
      <c r="E1435" s="5"/>
      <c r="F1435" s="6"/>
      <c r="G1435" s="6"/>
      <c r="H1435" s="6"/>
      <c r="I1435" s="7"/>
      <c r="J1435" s="7"/>
      <c r="K1435" s="5"/>
      <c r="L1435" s="8"/>
      <c r="M1435" s="8"/>
      <c r="N1435" s="8"/>
      <c r="O1435" s="9"/>
      <c r="P1435" s="9"/>
      <c r="Q1435" s="8"/>
      <c r="R1435" s="8"/>
      <c r="S1435" s="10"/>
      <c r="T1435" s="10"/>
      <c r="U1435" s="10"/>
      <c r="V1435" s="10"/>
      <c r="W1435" s="10"/>
      <c r="X1435" s="10"/>
      <c r="Y1435" s="10"/>
      <c r="Z1435" s="10"/>
      <c r="AA1435" s="10"/>
      <c r="AB1435" s="10"/>
      <c r="AC1435" s="10"/>
      <c r="AD1435" s="10"/>
      <c r="AE1435" s="10"/>
      <c r="AF1435" s="10"/>
      <c r="AG1435" s="10"/>
      <c r="AH1435" s="10"/>
      <c r="AI1435" s="10"/>
      <c r="AJ1435" s="10"/>
      <c r="AK1435" s="10"/>
      <c r="AL1435" s="10"/>
      <c r="AM1435" s="10"/>
      <c r="AN1435" s="10"/>
      <c r="AO1435" s="10"/>
    </row>
    <row r="1436" s="1" customFormat="true" ht="24.95" hidden="false" customHeight="true" outlineLevel="0" collapsed="false">
      <c r="B1436" s="2"/>
      <c r="C1436" s="3"/>
      <c r="D1436" s="4"/>
      <c r="E1436" s="5"/>
      <c r="F1436" s="6"/>
      <c r="G1436" s="6"/>
      <c r="H1436" s="6"/>
      <c r="I1436" s="7"/>
      <c r="J1436" s="7"/>
      <c r="K1436" s="5"/>
      <c r="L1436" s="8"/>
      <c r="M1436" s="8"/>
      <c r="N1436" s="8"/>
      <c r="O1436" s="9"/>
      <c r="P1436" s="9"/>
      <c r="Q1436" s="8"/>
      <c r="R1436" s="8"/>
      <c r="S1436" s="10"/>
      <c r="T1436" s="10"/>
      <c r="U1436" s="10"/>
      <c r="V1436" s="10"/>
      <c r="W1436" s="10"/>
      <c r="X1436" s="10"/>
      <c r="Y1436" s="10"/>
      <c r="Z1436" s="10"/>
      <c r="AA1436" s="10"/>
      <c r="AB1436" s="10"/>
      <c r="AC1436" s="10"/>
      <c r="AD1436" s="10"/>
      <c r="AE1436" s="10"/>
      <c r="AF1436" s="10"/>
      <c r="AG1436" s="10"/>
      <c r="AH1436" s="10"/>
      <c r="AI1436" s="10"/>
      <c r="AJ1436" s="10"/>
      <c r="AK1436" s="10"/>
      <c r="AL1436" s="10"/>
      <c r="AM1436" s="10"/>
      <c r="AN1436" s="10"/>
      <c r="AO1436" s="10"/>
    </row>
    <row r="1437" s="1" customFormat="true" ht="24.95" hidden="false" customHeight="true" outlineLevel="0" collapsed="false">
      <c r="B1437" s="2"/>
      <c r="C1437" s="3"/>
      <c r="D1437" s="4"/>
      <c r="E1437" s="5"/>
      <c r="F1437" s="6"/>
      <c r="G1437" s="6"/>
      <c r="H1437" s="6"/>
      <c r="I1437" s="7"/>
      <c r="J1437" s="7"/>
      <c r="K1437" s="5"/>
      <c r="L1437" s="8"/>
      <c r="M1437" s="8"/>
      <c r="N1437" s="8"/>
      <c r="O1437" s="9"/>
      <c r="P1437" s="9"/>
      <c r="Q1437" s="8"/>
      <c r="R1437" s="8"/>
      <c r="S1437" s="10"/>
      <c r="T1437" s="10"/>
      <c r="U1437" s="10"/>
      <c r="V1437" s="10"/>
      <c r="W1437" s="10"/>
      <c r="X1437" s="10"/>
      <c r="Y1437" s="10"/>
      <c r="Z1437" s="10"/>
      <c r="AA1437" s="10"/>
      <c r="AB1437" s="10"/>
      <c r="AC1437" s="10"/>
      <c r="AD1437" s="10"/>
      <c r="AE1437" s="10"/>
      <c r="AF1437" s="10"/>
      <c r="AG1437" s="10"/>
      <c r="AH1437" s="10"/>
      <c r="AI1437" s="10"/>
      <c r="AJ1437" s="10"/>
      <c r="AK1437" s="10"/>
      <c r="AL1437" s="10"/>
      <c r="AM1437" s="10"/>
      <c r="AN1437" s="10"/>
      <c r="AO1437" s="10"/>
    </row>
    <row r="1438" s="1" customFormat="true" ht="24.95" hidden="false" customHeight="true" outlineLevel="0" collapsed="false">
      <c r="B1438" s="2"/>
      <c r="C1438" s="3"/>
      <c r="D1438" s="4"/>
      <c r="E1438" s="5"/>
      <c r="F1438" s="6"/>
      <c r="G1438" s="6"/>
      <c r="H1438" s="6"/>
      <c r="I1438" s="7"/>
      <c r="J1438" s="7"/>
      <c r="K1438" s="5"/>
      <c r="L1438" s="8"/>
      <c r="M1438" s="8"/>
      <c r="N1438" s="8"/>
      <c r="O1438" s="9"/>
      <c r="P1438" s="9"/>
      <c r="Q1438" s="8"/>
      <c r="R1438" s="8"/>
      <c r="S1438" s="10"/>
      <c r="T1438" s="10"/>
      <c r="U1438" s="10"/>
      <c r="V1438" s="10"/>
      <c r="W1438" s="10"/>
      <c r="X1438" s="10"/>
      <c r="Y1438" s="10"/>
      <c r="Z1438" s="10"/>
      <c r="AA1438" s="10"/>
      <c r="AB1438" s="10"/>
      <c r="AC1438" s="10"/>
      <c r="AD1438" s="10"/>
      <c r="AE1438" s="10"/>
      <c r="AF1438" s="10"/>
      <c r="AG1438" s="10"/>
      <c r="AH1438" s="10"/>
      <c r="AI1438" s="10"/>
      <c r="AJ1438" s="10"/>
      <c r="AK1438" s="10"/>
      <c r="AL1438" s="10"/>
      <c r="AM1438" s="10"/>
      <c r="AN1438" s="10"/>
      <c r="AO1438" s="10"/>
    </row>
    <row r="1439" s="1" customFormat="true" ht="24.95" hidden="false" customHeight="true" outlineLevel="0" collapsed="false">
      <c r="B1439" s="2"/>
      <c r="C1439" s="3"/>
      <c r="D1439" s="4"/>
      <c r="E1439" s="5"/>
      <c r="F1439" s="6"/>
      <c r="G1439" s="6"/>
      <c r="H1439" s="6"/>
      <c r="I1439" s="7"/>
      <c r="J1439" s="7"/>
      <c r="K1439" s="5"/>
      <c r="L1439" s="8"/>
      <c r="M1439" s="8"/>
      <c r="N1439" s="8"/>
      <c r="O1439" s="9"/>
      <c r="P1439" s="9"/>
      <c r="Q1439" s="8"/>
      <c r="R1439" s="8"/>
      <c r="S1439" s="10"/>
      <c r="T1439" s="10"/>
      <c r="U1439" s="10"/>
      <c r="V1439" s="10"/>
      <c r="W1439" s="10"/>
      <c r="X1439" s="10"/>
      <c r="Y1439" s="10"/>
      <c r="Z1439" s="10"/>
      <c r="AA1439" s="10"/>
      <c r="AB1439" s="10"/>
      <c r="AC1439" s="10"/>
      <c r="AD1439" s="10"/>
      <c r="AE1439" s="10"/>
      <c r="AF1439" s="10"/>
      <c r="AG1439" s="10"/>
      <c r="AH1439" s="10"/>
      <c r="AI1439" s="10"/>
      <c r="AJ1439" s="10"/>
      <c r="AK1439" s="10"/>
      <c r="AL1439" s="10"/>
      <c r="AM1439" s="10"/>
      <c r="AN1439" s="10"/>
      <c r="AO1439" s="10"/>
    </row>
    <row r="1440" s="1" customFormat="true" ht="24.95" hidden="false" customHeight="true" outlineLevel="0" collapsed="false">
      <c r="B1440" s="2"/>
      <c r="C1440" s="3"/>
      <c r="D1440" s="4"/>
      <c r="E1440" s="5"/>
      <c r="F1440" s="6"/>
      <c r="G1440" s="6"/>
      <c r="H1440" s="6"/>
      <c r="I1440" s="7"/>
      <c r="J1440" s="7"/>
      <c r="K1440" s="5"/>
      <c r="L1440" s="8"/>
      <c r="M1440" s="8"/>
      <c r="N1440" s="8"/>
      <c r="O1440" s="9"/>
      <c r="P1440" s="9"/>
      <c r="Q1440" s="8"/>
      <c r="R1440" s="8"/>
      <c r="S1440" s="10"/>
      <c r="T1440" s="10"/>
      <c r="U1440" s="10"/>
      <c r="V1440" s="10"/>
      <c r="W1440" s="10"/>
      <c r="X1440" s="10"/>
      <c r="Y1440" s="10"/>
      <c r="Z1440" s="10"/>
      <c r="AA1440" s="10"/>
      <c r="AB1440" s="10"/>
      <c r="AC1440" s="10"/>
      <c r="AD1440" s="10"/>
      <c r="AE1440" s="10"/>
      <c r="AF1440" s="10"/>
      <c r="AG1440" s="10"/>
      <c r="AH1440" s="10"/>
      <c r="AI1440" s="10"/>
      <c r="AJ1440" s="10"/>
      <c r="AK1440" s="10"/>
      <c r="AL1440" s="10"/>
      <c r="AM1440" s="10"/>
      <c r="AN1440" s="10"/>
      <c r="AO1440" s="10"/>
    </row>
    <row r="1441" s="1" customFormat="true" ht="24.95" hidden="false" customHeight="true" outlineLevel="0" collapsed="false">
      <c r="B1441" s="2"/>
      <c r="C1441" s="3"/>
      <c r="D1441" s="4"/>
      <c r="E1441" s="5"/>
      <c r="F1441" s="6"/>
      <c r="G1441" s="6"/>
      <c r="H1441" s="6"/>
      <c r="I1441" s="7"/>
      <c r="J1441" s="7"/>
      <c r="K1441" s="5"/>
      <c r="L1441" s="8"/>
      <c r="M1441" s="8"/>
      <c r="N1441" s="8"/>
      <c r="O1441" s="9"/>
      <c r="P1441" s="9"/>
      <c r="Q1441" s="8"/>
      <c r="R1441" s="8"/>
      <c r="S1441" s="10"/>
      <c r="T1441" s="10"/>
      <c r="U1441" s="10"/>
      <c r="V1441" s="10"/>
      <c r="W1441" s="10"/>
      <c r="X1441" s="10"/>
      <c r="Y1441" s="10"/>
      <c r="Z1441" s="10"/>
      <c r="AA1441" s="10"/>
      <c r="AB1441" s="10"/>
      <c r="AC1441" s="10"/>
      <c r="AD1441" s="10"/>
      <c r="AE1441" s="10"/>
      <c r="AF1441" s="10"/>
      <c r="AG1441" s="10"/>
      <c r="AH1441" s="10"/>
      <c r="AI1441" s="10"/>
      <c r="AJ1441" s="10"/>
      <c r="AK1441" s="10"/>
      <c r="AL1441" s="10"/>
      <c r="AM1441" s="10"/>
      <c r="AN1441" s="10"/>
      <c r="AO1441" s="10"/>
    </row>
    <row r="1448" s="1" customFormat="true" ht="45" hidden="false" customHeight="true" outlineLevel="0" collapsed="false">
      <c r="B1448" s="2"/>
      <c r="C1448" s="3"/>
      <c r="D1448" s="4"/>
      <c r="E1448" s="5"/>
      <c r="F1448" s="6"/>
      <c r="G1448" s="6"/>
      <c r="H1448" s="6"/>
      <c r="I1448" s="7"/>
      <c r="J1448" s="7"/>
      <c r="K1448" s="5"/>
      <c r="L1448" s="8"/>
      <c r="M1448" s="8"/>
      <c r="N1448" s="8"/>
      <c r="O1448" s="9"/>
      <c r="P1448" s="9"/>
      <c r="Q1448" s="8"/>
      <c r="R1448" s="8"/>
      <c r="S1448" s="10"/>
      <c r="T1448" s="10"/>
      <c r="U1448" s="10"/>
      <c r="V1448" s="10"/>
      <c r="W1448" s="10"/>
      <c r="X1448" s="10"/>
      <c r="Y1448" s="10"/>
      <c r="Z1448" s="10"/>
      <c r="AA1448" s="10"/>
      <c r="AB1448" s="10"/>
      <c r="AC1448" s="10"/>
      <c r="AD1448" s="10"/>
      <c r="AE1448" s="10"/>
      <c r="AF1448" s="10"/>
      <c r="AG1448" s="10"/>
      <c r="AH1448" s="10"/>
      <c r="AI1448" s="10"/>
      <c r="AJ1448" s="10"/>
      <c r="AK1448" s="10"/>
      <c r="AL1448" s="10"/>
      <c r="AM1448" s="10"/>
      <c r="AN1448" s="10"/>
      <c r="AO1448" s="10"/>
    </row>
    <row r="1048573" customFormat="false" ht="12.8" hidden="false" customHeight="true" outlineLevel="0" collapsed="false"/>
    <row r="1048574" customFormat="false" ht="12.8" hidden="false" customHeight="true" outlineLevel="0" collapsed="false"/>
    <row r="1048575" customFormat="false" ht="12.8" hidden="false" customHeight="true" outlineLevel="0" collapsed="false"/>
    <row r="1048576" customFormat="false" ht="12.8" hidden="false" customHeight="true" outlineLevel="0" collapsed="false"/>
  </sheetData>
  <autoFilter ref="A1:A84"/>
  <mergeCells count="29">
    <mergeCell ref="A1:R1"/>
    <mergeCell ref="A2:R2"/>
    <mergeCell ref="A3:R3"/>
    <mergeCell ref="A4:A5"/>
    <mergeCell ref="B4:B5"/>
    <mergeCell ref="C4:C5"/>
    <mergeCell ref="D4:H4"/>
    <mergeCell ref="K4:N4"/>
    <mergeCell ref="O4:R4"/>
    <mergeCell ref="A6:D6"/>
    <mergeCell ref="A8:C8"/>
    <mergeCell ref="A14:C14"/>
    <mergeCell ref="A18:C18"/>
    <mergeCell ref="A22:C22"/>
    <mergeCell ref="A23:C23"/>
    <mergeCell ref="A24:D24"/>
    <mergeCell ref="A26:C26"/>
    <mergeCell ref="A38:C38"/>
    <mergeCell ref="A46:C46"/>
    <mergeCell ref="A54:C54"/>
    <mergeCell ref="A61:C61"/>
    <mergeCell ref="A64:C64"/>
    <mergeCell ref="A65:C65"/>
    <mergeCell ref="A67:D67"/>
    <mergeCell ref="A69:C69"/>
    <mergeCell ref="A70:R70"/>
    <mergeCell ref="A71:C71"/>
    <mergeCell ref="A84:C84"/>
    <mergeCell ref="K704:M704"/>
  </mergeCells>
  <printOptions headings="false" gridLines="false" gridLinesSet="true" horizontalCentered="true" verticalCentered="false"/>
  <pageMargins left="0.196527777777778" right="0.196527777777778" top="0.0416666666666667" bottom="0.0208333333333333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AO65525"/>
  <sheetViews>
    <sheetView showFormulas="false" showGridLines="true" showRowColHeaders="true" showZeros="true" rightToLeft="false" tabSelected="false" showOutlineSymbols="true" defaultGridColor="true" view="pageBreakPreview" topLeftCell="A73" colorId="64" zoomScale="100" zoomScaleNormal="100" zoomScalePageLayoutView="100" workbookViewId="0">
      <selection pane="topLeft" activeCell="I90" activeCellId="0" sqref="I90"/>
    </sheetView>
  </sheetViews>
  <sheetFormatPr defaultRowHeight="20.1" zeroHeight="false" outlineLevelRow="0" outlineLevelCol="1"/>
  <cols>
    <col collapsed="false" customWidth="true" hidden="false" outlineLevel="0" max="1" min="1" style="1" width="28.9"/>
    <col collapsed="false" customWidth="true" hidden="false" outlineLevel="0" max="2" min="2" style="2" width="7.8"/>
    <col collapsed="false" customWidth="true" hidden="false" outlineLevel="0" max="3" min="3" style="3" width="7.22"/>
    <col collapsed="false" customWidth="true" hidden="false" outlineLevel="0" max="4" min="4" style="4" width="6.67"/>
    <col collapsed="false" customWidth="true" hidden="false" outlineLevel="0" max="5" min="5" style="5" width="7.22"/>
    <col collapsed="false" customWidth="true" hidden="false" outlineLevel="0" max="6" min="6" style="6" width="6.39"/>
    <col collapsed="false" customWidth="true" hidden="false" outlineLevel="0" max="7" min="7" style="6" width="6.23"/>
    <col collapsed="false" customWidth="true" hidden="false" outlineLevel="0" max="8" min="8" style="6" width="7.36"/>
    <col collapsed="false" customWidth="true" hidden="false" outlineLevel="1" max="9" min="9" style="7" width="7.36"/>
    <col collapsed="false" customWidth="true" hidden="false" outlineLevel="1" max="10" min="10" style="7" width="8.47"/>
    <col collapsed="false" customWidth="true" hidden="false" outlineLevel="0" max="11" min="11" style="5" width="7.22"/>
    <col collapsed="false" customWidth="true" hidden="false" outlineLevel="0" max="12" min="12" style="8" width="6.23"/>
    <col collapsed="false" customWidth="true" hidden="false" outlineLevel="0" max="13" min="13" style="8" width="7.22"/>
    <col collapsed="false" customWidth="true" hidden="false" outlineLevel="0" max="14" min="14" style="8" width="5.42"/>
    <col collapsed="false" customWidth="true" hidden="false" outlineLevel="0" max="15" min="15" style="9" width="6.11"/>
    <col collapsed="false" customWidth="true" hidden="false" outlineLevel="0" max="16" min="16" style="9" width="6.39"/>
    <col collapsed="false" customWidth="true" hidden="false" outlineLevel="0" max="17" min="17" style="8" width="7.49"/>
    <col collapsed="false" customWidth="true" hidden="false" outlineLevel="0" max="18" min="18" style="8" width="6.64"/>
    <col collapsed="false" customWidth="true" hidden="false" outlineLevel="0" max="20" min="19" style="10" width="2.92"/>
    <col collapsed="false" customWidth="true" hidden="true" outlineLevel="0" max="28" min="21" style="10" width="9.07"/>
    <col collapsed="false" customWidth="true" hidden="false" outlineLevel="0" max="29" min="29" style="10" width="9.48"/>
    <col collapsed="false" customWidth="true" hidden="false" outlineLevel="0" max="257" min="30" style="10" width="9.07"/>
    <col collapsed="false" customWidth="true" hidden="false" outlineLevel="0" max="1025" min="258" style="0" width="9.07"/>
  </cols>
  <sheetData>
    <row r="1" customFormat="false" ht="26.1" hidden="false" customHeight="true" outlineLevel="0" collapsed="false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</row>
    <row r="2" customFormat="false" ht="26.1" hidden="false" customHeight="true" outlineLevel="0" collapsed="false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</row>
    <row r="3" customFormat="false" ht="26.1" hidden="false" customHeight="true" outlineLevel="0" collapsed="false">
      <c r="A3" s="12" t="s">
        <v>264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73"/>
      <c r="T3" s="173"/>
    </row>
    <row r="4" customFormat="false" ht="26.1" hidden="false" customHeight="true" outlineLevel="0" collapsed="false">
      <c r="A4" s="13" t="s">
        <v>3</v>
      </c>
      <c r="B4" s="14" t="s">
        <v>4</v>
      </c>
      <c r="C4" s="14" t="s">
        <v>5</v>
      </c>
      <c r="D4" s="14" t="s">
        <v>6</v>
      </c>
      <c r="E4" s="14"/>
      <c r="F4" s="14"/>
      <c r="G4" s="14"/>
      <c r="H4" s="14"/>
      <c r="I4" s="15"/>
      <c r="J4" s="15"/>
      <c r="K4" s="16" t="s">
        <v>7</v>
      </c>
      <c r="L4" s="16"/>
      <c r="M4" s="16"/>
      <c r="N4" s="16"/>
      <c r="O4" s="16" t="s">
        <v>8</v>
      </c>
      <c r="P4" s="16"/>
      <c r="Q4" s="16"/>
      <c r="R4" s="16"/>
      <c r="S4" s="161"/>
      <c r="T4" s="161"/>
    </row>
    <row r="5" customFormat="false" ht="26.1" hidden="false" customHeight="true" outlineLevel="0" collapsed="false">
      <c r="A5" s="13"/>
      <c r="B5" s="14"/>
      <c r="C5" s="14"/>
      <c r="D5" s="14" t="s">
        <v>9</v>
      </c>
      <c r="E5" s="17" t="s">
        <v>10</v>
      </c>
      <c r="F5" s="17" t="s">
        <v>11</v>
      </c>
      <c r="G5" s="17" t="s">
        <v>12</v>
      </c>
      <c r="H5" s="18" t="s">
        <v>13</v>
      </c>
      <c r="I5" s="19" t="s">
        <v>14</v>
      </c>
      <c r="J5" s="19" t="s">
        <v>15</v>
      </c>
      <c r="K5" s="20" t="s">
        <v>16</v>
      </c>
      <c r="L5" s="21" t="s">
        <v>17</v>
      </c>
      <c r="M5" s="21" t="s">
        <v>18</v>
      </c>
      <c r="N5" s="21" t="s">
        <v>19</v>
      </c>
      <c r="O5" s="21" t="s">
        <v>20</v>
      </c>
      <c r="P5" s="21" t="s">
        <v>21</v>
      </c>
      <c r="Q5" s="21" t="s">
        <v>22</v>
      </c>
      <c r="R5" s="20" t="s">
        <v>23</v>
      </c>
      <c r="S5" s="161"/>
      <c r="T5" s="161"/>
    </row>
    <row r="6" customFormat="false" ht="26.1" hidden="false" customHeight="true" outlineLevel="0" collapsed="false">
      <c r="A6" s="22" t="s">
        <v>24</v>
      </c>
      <c r="B6" s="22"/>
      <c r="C6" s="22"/>
      <c r="D6" s="22"/>
      <c r="E6" s="23" t="n">
        <f aca="false">E7+E15+E18+E22+E23</f>
        <v>17.12348</v>
      </c>
      <c r="F6" s="23" t="n">
        <f aca="false">F7+F15+F18+F22+F23</f>
        <v>20.0568</v>
      </c>
      <c r="G6" s="23" t="n">
        <f aca="false">G7+G15+G18+G22+G23</f>
        <v>94.73295</v>
      </c>
      <c r="H6" s="24" t="n">
        <f aca="false">H7+H15+H18+H22+H23</f>
        <v>627.93692</v>
      </c>
      <c r="I6" s="19" t="s">
        <v>25</v>
      </c>
      <c r="J6" s="25" t="n">
        <f aca="false">J7+J24+J87</f>
        <v>0</v>
      </c>
      <c r="K6" s="19" t="n">
        <f aca="false">K8+K15+K18+K22+K23</f>
        <v>1.19</v>
      </c>
      <c r="L6" s="19" t="n">
        <f aca="false">L8+L15+L18+L22+L23</f>
        <v>0.293333333333333</v>
      </c>
      <c r="M6" s="19" t="n">
        <f aca="false">M8+M15+M18+M22+M23</f>
        <v>100.25</v>
      </c>
      <c r="N6" s="19" t="n">
        <f aca="false">N8+N15+N18+N22+N23</f>
        <v>0.95</v>
      </c>
      <c r="O6" s="19" t="n">
        <f aca="false">O8+O15+O18+O22+O23</f>
        <v>280.09</v>
      </c>
      <c r="P6" s="19" t="n">
        <f aca="false">P8+P15+P18+P22+P23</f>
        <v>336.35</v>
      </c>
      <c r="Q6" s="19" t="n">
        <f aca="false">Q8+Q15+Q18+Q22+Q23</f>
        <v>75.35</v>
      </c>
      <c r="R6" s="19" t="n">
        <f aca="false">R8+R15+R18+R22+R23</f>
        <v>2.56</v>
      </c>
      <c r="S6" s="161"/>
      <c r="T6" s="161"/>
      <c r="AC6" s="311"/>
    </row>
    <row r="7" customFormat="false" ht="26.1" hidden="false" customHeight="true" outlineLevel="0" collapsed="false">
      <c r="A7" s="74"/>
      <c r="B7" s="316"/>
      <c r="C7" s="316"/>
      <c r="D7" s="75"/>
      <c r="E7" s="27" t="n">
        <f aca="false">E8-(E8*6/100)</f>
        <v>7.18348</v>
      </c>
      <c r="F7" s="27" t="n">
        <f aca="false">F8-(F8*12/100)</f>
        <v>7.4668</v>
      </c>
      <c r="G7" s="27" t="n">
        <f aca="false">G8-(G8*9/100)</f>
        <v>33.16495</v>
      </c>
      <c r="H7" s="28" t="n">
        <f aca="false">E7*4+F7*9+G7*4</f>
        <v>228.59492</v>
      </c>
      <c r="I7" s="19"/>
      <c r="J7" s="29" t="n">
        <f aca="false">J8+J15+J18+J22+J23</f>
        <v>0</v>
      </c>
      <c r="K7" s="19"/>
      <c r="L7" s="19"/>
      <c r="M7" s="19"/>
      <c r="N7" s="19"/>
      <c r="O7" s="19"/>
      <c r="P7" s="19"/>
      <c r="Q7" s="19"/>
      <c r="R7" s="19"/>
      <c r="S7" s="161"/>
      <c r="T7" s="161"/>
    </row>
    <row r="8" customFormat="false" ht="26.1" hidden="false" customHeight="true" outlineLevel="0" collapsed="false">
      <c r="A8" s="77" t="s">
        <v>265</v>
      </c>
      <c r="B8" s="77"/>
      <c r="C8" s="77"/>
      <c r="D8" s="31" t="s">
        <v>84</v>
      </c>
      <c r="E8" s="32" t="n">
        <f aca="false">E9+E10+E11+E12+E13</f>
        <v>7.642</v>
      </c>
      <c r="F8" s="32" t="n">
        <f aca="false">F9+F10+F11+F12+F13</f>
        <v>8.485</v>
      </c>
      <c r="G8" s="32" t="n">
        <f aca="false">G9+G10+G11+G12+G13</f>
        <v>36.445</v>
      </c>
      <c r="H8" s="33" t="n">
        <f aca="false">G8*4+F8*9+E8*4</f>
        <v>252.713</v>
      </c>
      <c r="I8" s="34"/>
      <c r="J8" s="35" t="n">
        <f aca="false">J9+J10+J11+J12+J13</f>
        <v>0</v>
      </c>
      <c r="K8" s="34" t="n">
        <v>0.51</v>
      </c>
      <c r="L8" s="34" t="n">
        <v>0.17</v>
      </c>
      <c r="M8" s="34" t="n">
        <v>19.6</v>
      </c>
      <c r="N8" s="34" t="n">
        <v>0.12</v>
      </c>
      <c r="O8" s="34" t="n">
        <v>124.48</v>
      </c>
      <c r="P8" s="34" t="n">
        <v>166.97</v>
      </c>
      <c r="Q8" s="34" t="n">
        <v>43.94</v>
      </c>
      <c r="R8" s="34" t="n">
        <v>1.14</v>
      </c>
      <c r="S8" s="161"/>
      <c r="T8" s="161"/>
    </row>
    <row r="9" customFormat="false" ht="26.1" hidden="false" customHeight="true" outlineLevel="0" collapsed="false">
      <c r="A9" s="36" t="s">
        <v>266</v>
      </c>
      <c r="B9" s="37" t="n">
        <f aca="false">C9*1.01</f>
        <v>40.4</v>
      </c>
      <c r="C9" s="37" t="n">
        <v>40</v>
      </c>
      <c r="D9" s="49"/>
      <c r="E9" s="46" t="n">
        <f aca="false">12*C9/100</f>
        <v>4.8</v>
      </c>
      <c r="F9" s="46" t="n">
        <f aca="false">2.9*C9/100</f>
        <v>1.16</v>
      </c>
      <c r="G9" s="46" t="n">
        <f aca="false">69.3*C9/100</f>
        <v>27.72</v>
      </c>
      <c r="H9" s="80"/>
      <c r="I9" s="41" t="n">
        <v>0</v>
      </c>
      <c r="J9" s="41" t="n">
        <f aca="false">I9*B9/1000</f>
        <v>0</v>
      </c>
      <c r="K9" s="27"/>
      <c r="L9" s="42"/>
      <c r="M9" s="42"/>
      <c r="N9" s="42"/>
      <c r="O9" s="43"/>
      <c r="P9" s="43"/>
      <c r="Q9" s="42"/>
      <c r="R9" s="42"/>
      <c r="S9" s="161"/>
      <c r="T9" s="161"/>
    </row>
    <row r="10" customFormat="false" ht="26.1" hidden="false" customHeight="true" outlineLevel="0" collapsed="false">
      <c r="A10" s="36" t="s">
        <v>30</v>
      </c>
      <c r="B10" s="44" t="n">
        <v>100</v>
      </c>
      <c r="C10" s="44" t="n">
        <v>100</v>
      </c>
      <c r="D10" s="119"/>
      <c r="E10" s="46" t="n">
        <f aca="false">2.8*C10/100</f>
        <v>2.8</v>
      </c>
      <c r="F10" s="46" t="n">
        <f aca="false">3.2*C10/100</f>
        <v>3.2</v>
      </c>
      <c r="G10" s="46" t="n">
        <f aca="false">4.7*C10/100</f>
        <v>4.7</v>
      </c>
      <c r="H10" s="81"/>
      <c r="I10" s="246" t="n">
        <v>0</v>
      </c>
      <c r="J10" s="41" t="n">
        <f aca="false">I10*B10/1000</f>
        <v>0</v>
      </c>
      <c r="K10" s="54"/>
      <c r="L10" s="42"/>
      <c r="M10" s="42"/>
      <c r="N10" s="42"/>
      <c r="O10" s="43"/>
      <c r="P10" s="43"/>
      <c r="Q10" s="42"/>
      <c r="R10" s="42"/>
      <c r="S10" s="161"/>
      <c r="T10" s="161"/>
    </row>
    <row r="11" customFormat="false" ht="26.1" hidden="false" customHeight="true" outlineLevel="0" collapsed="false">
      <c r="A11" s="50" t="s">
        <v>31</v>
      </c>
      <c r="B11" s="65" t="n">
        <v>4</v>
      </c>
      <c r="C11" s="65" t="n">
        <v>4</v>
      </c>
      <c r="D11" s="65"/>
      <c r="E11" s="46" t="n">
        <f aca="false">0.3*C11/100</f>
        <v>0.012</v>
      </c>
      <c r="F11" s="46" t="n">
        <f aca="false">0*C11/100</f>
        <v>0</v>
      </c>
      <c r="G11" s="46" t="n">
        <f aca="false">99.5*C11/100</f>
        <v>3.98</v>
      </c>
      <c r="H11" s="133"/>
      <c r="I11" s="41" t="n">
        <v>0</v>
      </c>
      <c r="J11" s="41" t="n">
        <f aca="false">I11*B11/1000</f>
        <v>0</v>
      </c>
      <c r="K11" s="34"/>
      <c r="L11" s="43"/>
      <c r="M11" s="43"/>
      <c r="N11" s="43"/>
      <c r="O11" s="43"/>
      <c r="P11" s="43"/>
      <c r="Q11" s="43"/>
      <c r="R11" s="43"/>
      <c r="S11" s="161"/>
      <c r="T11" s="161"/>
    </row>
    <row r="12" customFormat="false" ht="26.1" hidden="false" customHeight="true" outlineLevel="0" collapsed="false">
      <c r="A12" s="36" t="s">
        <v>32</v>
      </c>
      <c r="B12" s="44" t="n">
        <v>1.04</v>
      </c>
      <c r="C12" s="44" t="n">
        <v>1.04</v>
      </c>
      <c r="D12" s="337"/>
      <c r="E12" s="33"/>
      <c r="F12" s="64"/>
      <c r="G12" s="64"/>
      <c r="H12" s="64"/>
      <c r="I12" s="41" t="n">
        <v>0</v>
      </c>
      <c r="J12" s="41" t="n">
        <f aca="false">I12*B12/1000</f>
        <v>0</v>
      </c>
      <c r="K12" s="41"/>
      <c r="L12" s="41"/>
      <c r="M12" s="41"/>
      <c r="N12" s="41"/>
      <c r="O12" s="41"/>
      <c r="P12" s="41"/>
      <c r="Q12" s="41"/>
      <c r="R12" s="41"/>
      <c r="S12" s="161"/>
      <c r="T12" s="161"/>
    </row>
    <row r="13" customFormat="false" ht="26.1" hidden="false" customHeight="true" outlineLevel="0" collapsed="false">
      <c r="A13" s="50" t="s">
        <v>33</v>
      </c>
      <c r="B13" s="65" t="n">
        <v>5</v>
      </c>
      <c r="C13" s="65" t="n">
        <v>5</v>
      </c>
      <c r="D13" s="65"/>
      <c r="E13" s="45" t="n">
        <f aca="false">0.6*C13/100</f>
        <v>0.03</v>
      </c>
      <c r="F13" s="45" t="n">
        <f aca="false">82.5*C13/100</f>
        <v>4.125</v>
      </c>
      <c r="G13" s="45" t="n">
        <f aca="false">0.9*C13/100</f>
        <v>0.045</v>
      </c>
      <c r="H13" s="133"/>
      <c r="I13" s="41" t="n">
        <v>0</v>
      </c>
      <c r="J13" s="41" t="n">
        <f aca="false">I13*B13/1000</f>
        <v>0</v>
      </c>
      <c r="K13" s="47"/>
      <c r="L13" s="42"/>
      <c r="M13" s="42"/>
      <c r="N13" s="42"/>
      <c r="O13" s="43"/>
      <c r="P13" s="43"/>
      <c r="Q13" s="42"/>
      <c r="R13" s="42"/>
      <c r="S13" s="161"/>
      <c r="T13" s="161"/>
    </row>
    <row r="14" customFormat="false" ht="26.1" hidden="false" customHeight="true" outlineLevel="0" collapsed="false">
      <c r="A14" s="50" t="s">
        <v>29</v>
      </c>
      <c r="B14" s="65" t="n">
        <v>68</v>
      </c>
      <c r="C14" s="65" t="n">
        <v>68</v>
      </c>
      <c r="D14" s="65"/>
      <c r="E14" s="45"/>
      <c r="F14" s="45"/>
      <c r="G14" s="45"/>
      <c r="H14" s="133"/>
      <c r="I14" s="41"/>
      <c r="J14" s="41" t="n">
        <f aca="false">I14*B14/1000</f>
        <v>0</v>
      </c>
      <c r="K14" s="47"/>
      <c r="L14" s="42"/>
      <c r="M14" s="42"/>
      <c r="N14" s="42"/>
      <c r="O14" s="43"/>
      <c r="P14" s="43"/>
      <c r="Q14" s="42"/>
      <c r="R14" s="42"/>
      <c r="S14" s="161"/>
      <c r="T14" s="161"/>
    </row>
    <row r="15" customFormat="false" ht="26.1" hidden="false" customHeight="true" outlineLevel="0" collapsed="false">
      <c r="A15" s="247" t="s">
        <v>267</v>
      </c>
      <c r="B15" s="247"/>
      <c r="C15" s="247"/>
      <c r="D15" s="248" t="s">
        <v>268</v>
      </c>
      <c r="E15" s="32" t="n">
        <f aca="false">E16+E17</f>
        <v>2.34</v>
      </c>
      <c r="F15" s="32" t="n">
        <f aca="false">F16+F17</f>
        <v>8.52</v>
      </c>
      <c r="G15" s="32" t="n">
        <f aca="false">G16+G17</f>
        <v>14.61</v>
      </c>
      <c r="H15" s="53" t="n">
        <f aca="false">E15*4+F15*9+G15*4</f>
        <v>144.48</v>
      </c>
      <c r="I15" s="34"/>
      <c r="J15" s="35" t="n">
        <f aca="false">J16+J17</f>
        <v>0</v>
      </c>
      <c r="K15" s="34" t="n">
        <v>0</v>
      </c>
      <c r="L15" s="34" t="n">
        <v>0.03</v>
      </c>
      <c r="M15" s="34" t="n">
        <v>65.05</v>
      </c>
      <c r="N15" s="34" t="n">
        <v>0.48</v>
      </c>
      <c r="O15" s="34" t="n">
        <v>7.94</v>
      </c>
      <c r="P15" s="34" t="n">
        <v>23.59</v>
      </c>
      <c r="Q15" s="34" t="n">
        <v>4.64</v>
      </c>
      <c r="R15" s="34" t="n">
        <v>0.38</v>
      </c>
      <c r="S15" s="161"/>
      <c r="T15" s="161"/>
    </row>
    <row r="16" customFormat="false" ht="26.1" hidden="false" customHeight="true" outlineLevel="0" collapsed="false">
      <c r="A16" s="50" t="s">
        <v>36</v>
      </c>
      <c r="B16" s="65" t="n">
        <v>30</v>
      </c>
      <c r="C16" s="65" t="n">
        <v>30</v>
      </c>
      <c r="D16" s="249"/>
      <c r="E16" s="46" t="n">
        <f aca="false">7.6*C16/100</f>
        <v>2.28</v>
      </c>
      <c r="F16" s="46" t="n">
        <f aca="false">0.9*C16/100</f>
        <v>0.27</v>
      </c>
      <c r="G16" s="46" t="n">
        <f aca="false">48.4*C16/100</f>
        <v>14.52</v>
      </c>
      <c r="H16" s="250"/>
      <c r="I16" s="47" t="n">
        <v>0</v>
      </c>
      <c r="J16" s="47" t="n">
        <f aca="false">I16*B16/1000</f>
        <v>0</v>
      </c>
      <c r="K16" s="47"/>
      <c r="L16" s="47"/>
      <c r="M16" s="47"/>
      <c r="N16" s="47"/>
      <c r="O16" s="47"/>
      <c r="P16" s="47"/>
      <c r="Q16" s="47"/>
      <c r="R16" s="47"/>
      <c r="S16" s="161"/>
      <c r="T16" s="161"/>
    </row>
    <row r="17" customFormat="false" ht="26.1" hidden="false" customHeight="true" outlineLevel="0" collapsed="false">
      <c r="A17" s="50" t="s">
        <v>33</v>
      </c>
      <c r="B17" s="65" t="n">
        <v>10</v>
      </c>
      <c r="C17" s="65" t="n">
        <v>10</v>
      </c>
      <c r="D17" s="249"/>
      <c r="E17" s="45" t="n">
        <f aca="false">0.6*C17/100</f>
        <v>0.06</v>
      </c>
      <c r="F17" s="45" t="n">
        <f aca="false">82.5*C17/100</f>
        <v>8.25</v>
      </c>
      <c r="G17" s="45" t="n">
        <f aca="false">0.9*C17/100</f>
        <v>0.09</v>
      </c>
      <c r="H17" s="250"/>
      <c r="I17" s="47" t="n">
        <v>0</v>
      </c>
      <c r="J17" s="47" t="n">
        <f aca="false">I17*B17/1000</f>
        <v>0</v>
      </c>
      <c r="K17" s="47"/>
      <c r="L17" s="47"/>
      <c r="M17" s="47"/>
      <c r="N17" s="47"/>
      <c r="O17" s="47"/>
      <c r="P17" s="47"/>
      <c r="Q17" s="47"/>
      <c r="R17" s="47"/>
      <c r="S17" s="161"/>
      <c r="T17" s="161"/>
    </row>
    <row r="18" customFormat="false" ht="26.1" hidden="false" customHeight="true" outlineLevel="0" collapsed="false">
      <c r="A18" s="30" t="s">
        <v>206</v>
      </c>
      <c r="B18" s="30"/>
      <c r="C18" s="30"/>
      <c r="D18" s="31" t="n">
        <v>200</v>
      </c>
      <c r="E18" s="32" t="n">
        <f aca="false">E19+E20+E21</f>
        <v>3.34</v>
      </c>
      <c r="F18" s="32" t="n">
        <f aca="false">F19+F20+F21</f>
        <v>3.47</v>
      </c>
      <c r="G18" s="32" t="n">
        <f aca="false">G19+G20+G21</f>
        <v>20.138</v>
      </c>
      <c r="H18" s="53" t="n">
        <f aca="false">E18*4+F18*9+G18*4</f>
        <v>125.142</v>
      </c>
      <c r="I18" s="34"/>
      <c r="J18" s="35" t="n">
        <f aca="false">J19+J20+J21</f>
        <v>0</v>
      </c>
      <c r="K18" s="34" t="n">
        <v>0.68</v>
      </c>
      <c r="L18" s="34" t="n">
        <v>0.04</v>
      </c>
      <c r="M18" s="34" t="n">
        <v>15.6</v>
      </c>
      <c r="N18" s="34" t="n">
        <v>0</v>
      </c>
      <c r="O18" s="34" t="n">
        <v>137.68</v>
      </c>
      <c r="P18" s="34" t="n">
        <v>101.79</v>
      </c>
      <c r="Q18" s="34" t="n">
        <v>15.83</v>
      </c>
      <c r="R18" s="34" t="n">
        <v>0.15</v>
      </c>
      <c r="S18" s="161"/>
      <c r="T18" s="161"/>
    </row>
    <row r="19" customFormat="false" ht="17.25" hidden="false" customHeight="true" outlineLevel="0" collapsed="false">
      <c r="A19" s="84" t="s">
        <v>269</v>
      </c>
      <c r="B19" s="277" t="n">
        <v>1.8</v>
      </c>
      <c r="C19" s="277" t="n">
        <v>1.8</v>
      </c>
      <c r="D19" s="119"/>
      <c r="E19" s="46" t="n">
        <f aca="false">27.5*C19/100</f>
        <v>0.495</v>
      </c>
      <c r="F19" s="46" t="n">
        <f aca="false">15*C19/100</f>
        <v>0.27</v>
      </c>
      <c r="G19" s="46" t="n">
        <f aca="false">28.5*C19/100</f>
        <v>0.513</v>
      </c>
      <c r="H19" s="81"/>
      <c r="I19" s="61" t="n">
        <v>0</v>
      </c>
      <c r="J19" s="61" t="n">
        <f aca="false">I19*B19/1000</f>
        <v>0</v>
      </c>
      <c r="K19" s="61"/>
      <c r="L19" s="42"/>
      <c r="M19" s="42"/>
      <c r="N19" s="42"/>
      <c r="O19" s="43"/>
      <c r="P19" s="43"/>
      <c r="Q19" s="42"/>
      <c r="R19" s="42"/>
      <c r="S19" s="161"/>
      <c r="T19" s="161"/>
    </row>
    <row r="20" customFormat="false" ht="16.5" hidden="false" customHeight="true" outlineLevel="0" collapsed="false">
      <c r="A20" s="84" t="s">
        <v>30</v>
      </c>
      <c r="B20" s="119" t="n">
        <v>100</v>
      </c>
      <c r="C20" s="119" t="n">
        <v>100</v>
      </c>
      <c r="D20" s="119"/>
      <c r="E20" s="46" t="n">
        <f aca="false">2.8*C20/100</f>
        <v>2.8</v>
      </c>
      <c r="F20" s="46" t="n">
        <f aca="false">3.2*C20/100</f>
        <v>3.2</v>
      </c>
      <c r="G20" s="46" t="n">
        <f aca="false">4.7*C20/100</f>
        <v>4.7</v>
      </c>
      <c r="H20" s="81"/>
      <c r="I20" s="246" t="n">
        <v>0</v>
      </c>
      <c r="J20" s="61" t="n">
        <f aca="false">I20*B20/1000</f>
        <v>0</v>
      </c>
      <c r="K20" s="61"/>
      <c r="L20" s="292"/>
      <c r="M20" s="292"/>
      <c r="N20" s="292"/>
      <c r="O20" s="293"/>
      <c r="P20" s="293"/>
      <c r="Q20" s="292"/>
      <c r="R20" s="292"/>
      <c r="S20" s="161"/>
      <c r="T20" s="161"/>
    </row>
    <row r="21" customFormat="false" ht="18.75" hidden="false" customHeight="true" outlineLevel="0" collapsed="false">
      <c r="A21" s="50" t="s">
        <v>31</v>
      </c>
      <c r="B21" s="65" t="n">
        <v>15</v>
      </c>
      <c r="C21" s="65" t="n">
        <v>15</v>
      </c>
      <c r="D21" s="65"/>
      <c r="E21" s="46" t="n">
        <f aca="false">0.3*C21/100</f>
        <v>0.045</v>
      </c>
      <c r="F21" s="46" t="n">
        <f aca="false">0*C21/100</f>
        <v>0</v>
      </c>
      <c r="G21" s="46" t="n">
        <f aca="false">99.5*C21/100</f>
        <v>14.925</v>
      </c>
      <c r="H21" s="45"/>
      <c r="I21" s="41" t="n">
        <v>0</v>
      </c>
      <c r="J21" s="61" t="n">
        <f aca="false">I21*B21/1000</f>
        <v>0</v>
      </c>
      <c r="K21" s="47"/>
      <c r="L21" s="47"/>
      <c r="M21" s="47"/>
      <c r="N21" s="47"/>
      <c r="O21" s="47"/>
      <c r="P21" s="47"/>
      <c r="Q21" s="47"/>
      <c r="R21" s="47"/>
      <c r="S21" s="161"/>
      <c r="T21" s="161"/>
    </row>
    <row r="22" customFormat="false" ht="26.1" hidden="false" customHeight="true" outlineLevel="0" collapsed="false">
      <c r="A22" s="69" t="s">
        <v>41</v>
      </c>
      <c r="B22" s="69"/>
      <c r="C22" s="69"/>
      <c r="D22" s="70" t="n">
        <v>30</v>
      </c>
      <c r="E22" s="32" t="n">
        <f aca="false">6.6*D22/100</f>
        <v>1.98</v>
      </c>
      <c r="F22" s="32" t="n">
        <f aca="false">1.1*D22/100</f>
        <v>0.33</v>
      </c>
      <c r="G22" s="32" t="n">
        <f aca="false">41*D22/100</f>
        <v>12.3</v>
      </c>
      <c r="H22" s="28" t="n">
        <f aca="false">E22*4+F22*9+G22*4</f>
        <v>60.09</v>
      </c>
      <c r="I22" s="34" t="n">
        <v>0</v>
      </c>
      <c r="J22" s="35" t="n">
        <f aca="false">I22*D22/1000</f>
        <v>0</v>
      </c>
      <c r="K22" s="34" t="n">
        <v>0</v>
      </c>
      <c r="L22" s="34" t="n">
        <v>0.0333333333333333</v>
      </c>
      <c r="M22" s="34" t="n">
        <v>0</v>
      </c>
      <c r="N22" s="34" t="n">
        <v>0.32</v>
      </c>
      <c r="O22" s="34" t="n">
        <v>7</v>
      </c>
      <c r="P22" s="34" t="n">
        <v>31</v>
      </c>
      <c r="Q22" s="34" t="n">
        <v>8.2</v>
      </c>
      <c r="R22" s="34" t="n">
        <v>0.58</v>
      </c>
      <c r="S22" s="161"/>
      <c r="T22" s="161"/>
    </row>
    <row r="23" customFormat="false" ht="26.1" hidden="false" customHeight="true" outlineLevel="0" collapsed="false">
      <c r="A23" s="69" t="s">
        <v>42</v>
      </c>
      <c r="B23" s="69"/>
      <c r="C23" s="69"/>
      <c r="D23" s="70" t="n">
        <v>30</v>
      </c>
      <c r="E23" s="32" t="n">
        <f aca="false">7.6*D23/100</f>
        <v>2.28</v>
      </c>
      <c r="F23" s="32" t="n">
        <f aca="false">0.9*D23/100</f>
        <v>0.27</v>
      </c>
      <c r="G23" s="32" t="n">
        <f aca="false">48.4*D23/100</f>
        <v>14.52</v>
      </c>
      <c r="H23" s="28" t="n">
        <f aca="false">E23*4+F23*9+G23*4</f>
        <v>69.63</v>
      </c>
      <c r="I23" s="41" t="n">
        <v>0</v>
      </c>
      <c r="J23" s="35" t="n">
        <f aca="false">I23*D23/1000</f>
        <v>0</v>
      </c>
      <c r="K23" s="34" t="n">
        <v>0</v>
      </c>
      <c r="L23" s="34" t="n">
        <v>0.02</v>
      </c>
      <c r="M23" s="34" t="n">
        <v>0</v>
      </c>
      <c r="N23" s="34" t="n">
        <v>0.03</v>
      </c>
      <c r="O23" s="34" t="n">
        <v>2.99</v>
      </c>
      <c r="P23" s="34" t="n">
        <v>13</v>
      </c>
      <c r="Q23" s="34" t="n">
        <v>2.74</v>
      </c>
      <c r="R23" s="34" t="n">
        <v>0.31</v>
      </c>
      <c r="S23" s="161"/>
      <c r="T23" s="161"/>
    </row>
    <row r="24" customFormat="false" ht="29.25" hidden="false" customHeight="true" outlineLevel="0" collapsed="false">
      <c r="A24" s="22" t="s">
        <v>43</v>
      </c>
      <c r="B24" s="22"/>
      <c r="C24" s="22"/>
      <c r="D24" s="22"/>
      <c r="E24" s="23" t="n">
        <f aca="false">E37+E50+E70+E76+E81+E84+E85+E86</f>
        <v>46.4495284</v>
      </c>
      <c r="F24" s="23" t="n">
        <f aca="false">F37+F50+F70+F76+F81+F84+F85+F86</f>
        <v>46.1754</v>
      </c>
      <c r="G24" s="23" t="n">
        <f aca="false">G37+G50+G70+G76+G81+G84+G85+G86</f>
        <v>130.696974</v>
      </c>
      <c r="H24" s="23" t="n">
        <f aca="false">H37+H61+H70+H76+H81+H84+H85+H86</f>
        <v>947.5517776</v>
      </c>
      <c r="I24" s="468"/>
      <c r="J24" s="29" t="n">
        <f aca="false">J38+J62+J71+J76+J81+J84+J85+J86</f>
        <v>0</v>
      </c>
      <c r="K24" s="19" t="n">
        <f aca="false">K38+K51+K71+K76+K81+K84+K85+K86</f>
        <v>27.1528717948718</v>
      </c>
      <c r="L24" s="19" t="n">
        <f aca="false">L38+L51+L71+L76+L81+L84+L85+L86</f>
        <v>0.502564102564103</v>
      </c>
      <c r="M24" s="19" t="n">
        <f aca="false">M38+M51+M71+M76+M81+M84+M85+M86</f>
        <v>99.11</v>
      </c>
      <c r="N24" s="19" t="n">
        <f aca="false">N38+N51+N71+N76+N81+N84+N85+N86</f>
        <v>5.53615384615385</v>
      </c>
      <c r="O24" s="19" t="n">
        <f aca="false">O38+O51+O71+O76+O81+O84+O85+O86</f>
        <v>151.050769230769</v>
      </c>
      <c r="P24" s="19" t="n">
        <f aca="false">P38+P51+P71+P76+P81+P84+P85+P86</f>
        <v>701.437692307692</v>
      </c>
      <c r="Q24" s="19" t="n">
        <f aca="false">Q38+Q51+Q71+Q76+Q81+Q84+Q85+Q86</f>
        <v>174.700769230769</v>
      </c>
      <c r="R24" s="19" t="n">
        <f aca="false">R38+R51+R71+R76+R81+R84+R85+R86</f>
        <v>7.45</v>
      </c>
      <c r="S24" s="161"/>
      <c r="T24" s="161"/>
    </row>
    <row r="25" customFormat="false" ht="0.75" hidden="true" customHeight="true" outlineLevel="0" collapsed="false">
      <c r="A25" s="77"/>
      <c r="B25" s="77"/>
      <c r="C25" s="77"/>
      <c r="D25" s="31"/>
      <c r="E25" s="32"/>
      <c r="F25" s="32"/>
      <c r="G25" s="32"/>
      <c r="H25" s="251"/>
      <c r="I25" s="21"/>
      <c r="J25" s="21"/>
      <c r="K25" s="34"/>
      <c r="L25" s="34"/>
      <c r="M25" s="34"/>
      <c r="N25" s="34"/>
      <c r="O25" s="34"/>
      <c r="P25" s="34"/>
      <c r="Q25" s="34"/>
      <c r="R25" s="34"/>
      <c r="S25" s="161"/>
      <c r="T25" s="161"/>
    </row>
    <row r="26" s="55" customFormat="true" ht="25.5" hidden="true" customHeight="true" outlineLevel="0" collapsed="false">
      <c r="A26" s="36"/>
      <c r="B26" s="44"/>
      <c r="C26" s="37"/>
      <c r="D26" s="37"/>
      <c r="E26" s="45"/>
      <c r="F26" s="45"/>
      <c r="G26" s="45"/>
      <c r="H26" s="133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161"/>
      <c r="T26" s="162"/>
      <c r="U26" s="10"/>
      <c r="V26" s="10"/>
      <c r="W26" s="10"/>
      <c r="X26" s="10"/>
      <c r="Y26" s="10"/>
      <c r="Z26" s="10"/>
      <c r="AA26" s="10"/>
      <c r="AB26" s="10"/>
    </row>
    <row r="27" customFormat="false" ht="25.5" hidden="true" customHeight="true" outlineLevel="0" collapsed="false">
      <c r="A27" s="48"/>
      <c r="B27" s="253"/>
      <c r="C27" s="49"/>
      <c r="D27" s="49"/>
      <c r="E27" s="46"/>
      <c r="F27" s="46"/>
      <c r="G27" s="46"/>
      <c r="H27" s="80"/>
      <c r="I27" s="41"/>
      <c r="J27" s="41"/>
      <c r="K27" s="27"/>
      <c r="L27" s="41"/>
      <c r="M27" s="41"/>
      <c r="N27" s="41"/>
      <c r="O27" s="41"/>
      <c r="P27" s="41"/>
      <c r="Q27" s="41"/>
      <c r="R27" s="27"/>
      <c r="S27" s="161"/>
      <c r="T27" s="161"/>
    </row>
    <row r="28" s="55" customFormat="true" ht="25.5" hidden="true" customHeight="true" outlineLevel="0" collapsed="false">
      <c r="A28" s="36"/>
      <c r="B28" s="44"/>
      <c r="C28" s="37"/>
      <c r="D28" s="37"/>
      <c r="E28" s="56"/>
      <c r="F28" s="56"/>
      <c r="G28" s="56"/>
      <c r="H28" s="244"/>
      <c r="I28" s="47"/>
      <c r="J28" s="47"/>
      <c r="K28" s="41"/>
      <c r="L28" s="41"/>
      <c r="M28" s="41"/>
      <c r="N28" s="41"/>
      <c r="O28" s="41"/>
      <c r="P28" s="41"/>
      <c r="Q28" s="41"/>
      <c r="R28" s="41"/>
      <c r="S28" s="161"/>
      <c r="T28" s="162"/>
      <c r="U28" s="10"/>
      <c r="V28" s="10"/>
      <c r="W28" s="10"/>
      <c r="X28" s="10"/>
      <c r="Y28" s="10"/>
      <c r="Z28" s="10"/>
      <c r="AA28" s="10"/>
      <c r="AB28" s="10"/>
    </row>
    <row r="29" s="55" customFormat="true" ht="25.5" hidden="true" customHeight="true" outlineLevel="0" collapsed="false">
      <c r="A29" s="36"/>
      <c r="B29" s="253"/>
      <c r="C29" s="49"/>
      <c r="D29" s="49"/>
      <c r="E29" s="46"/>
      <c r="F29" s="46"/>
      <c r="G29" s="46"/>
      <c r="H29" s="80"/>
      <c r="I29" s="27"/>
      <c r="J29" s="27"/>
      <c r="K29" s="27"/>
      <c r="L29" s="41"/>
      <c r="M29" s="41"/>
      <c r="N29" s="41"/>
      <c r="O29" s="41"/>
      <c r="P29" s="41"/>
      <c r="Q29" s="41"/>
      <c r="R29" s="27"/>
      <c r="S29" s="161"/>
      <c r="T29" s="162"/>
      <c r="U29" s="10"/>
      <c r="V29" s="10"/>
      <c r="W29" s="10"/>
      <c r="X29" s="10"/>
      <c r="Y29" s="10"/>
      <c r="Z29" s="10"/>
      <c r="AA29" s="10"/>
      <c r="AB29" s="10"/>
    </row>
    <row r="30" s="58" customFormat="true" ht="25.5" hidden="true" customHeight="true" outlineLevel="0" collapsed="false">
      <c r="A30" s="50"/>
      <c r="B30" s="82"/>
      <c r="C30" s="82"/>
      <c r="D30" s="65"/>
      <c r="E30" s="45"/>
      <c r="F30" s="45"/>
      <c r="G30" s="45"/>
      <c r="H30" s="33"/>
      <c r="I30" s="41"/>
      <c r="J30" s="41"/>
      <c r="K30" s="57"/>
      <c r="L30" s="57"/>
      <c r="M30" s="57"/>
      <c r="N30" s="57"/>
      <c r="O30" s="57"/>
      <c r="P30" s="57"/>
      <c r="Q30" s="57"/>
      <c r="R30" s="57"/>
      <c r="S30" s="161"/>
      <c r="T30" s="162"/>
      <c r="U30" s="10"/>
      <c r="V30" s="10"/>
      <c r="W30" s="10"/>
      <c r="X30" s="10"/>
      <c r="Y30" s="10"/>
      <c r="Z30" s="10"/>
      <c r="AA30" s="10"/>
      <c r="AB30" s="10"/>
    </row>
    <row r="31" s="55" customFormat="true" ht="25.5" hidden="true" customHeight="true" outlineLevel="0" collapsed="false">
      <c r="A31" s="50"/>
      <c r="B31" s="65"/>
      <c r="C31" s="65"/>
      <c r="D31" s="65"/>
      <c r="E31" s="45"/>
      <c r="F31" s="45"/>
      <c r="G31" s="45"/>
      <c r="H31" s="250"/>
      <c r="I31" s="47"/>
      <c r="J31" s="47"/>
      <c r="K31" s="57"/>
      <c r="L31" s="57"/>
      <c r="M31" s="57"/>
      <c r="N31" s="57"/>
      <c r="O31" s="57"/>
      <c r="P31" s="57"/>
      <c r="Q31" s="57"/>
      <c r="R31" s="57"/>
      <c r="S31" s="161"/>
      <c r="T31" s="162"/>
      <c r="U31" s="10"/>
      <c r="V31" s="10"/>
      <c r="W31" s="10"/>
      <c r="X31" s="10"/>
      <c r="Y31" s="10"/>
      <c r="Z31" s="10"/>
      <c r="AA31" s="10"/>
      <c r="AB31" s="10"/>
    </row>
    <row r="32" customFormat="false" ht="25.5" hidden="true" customHeight="true" outlineLevel="0" collapsed="false">
      <c r="A32" s="352"/>
      <c r="B32" s="253"/>
      <c r="C32" s="49"/>
      <c r="D32" s="351"/>
      <c r="E32" s="110"/>
      <c r="F32" s="110"/>
      <c r="G32" s="110"/>
      <c r="H32" s="110"/>
      <c r="I32" s="27"/>
      <c r="J32" s="27"/>
      <c r="K32" s="110"/>
      <c r="L32" s="110"/>
      <c r="M32" s="110"/>
      <c r="N32" s="110"/>
      <c r="O32" s="110"/>
      <c r="P32" s="110"/>
      <c r="Q32" s="110"/>
      <c r="R32" s="110"/>
      <c r="S32" s="161"/>
      <c r="T32" s="161"/>
    </row>
    <row r="33" s="55" customFormat="true" ht="25.5" hidden="true" customHeight="true" outlineLevel="0" collapsed="false">
      <c r="A33" s="352"/>
      <c r="B33" s="253"/>
      <c r="C33" s="49"/>
      <c r="D33" s="351"/>
      <c r="E33" s="110"/>
      <c r="F33" s="110"/>
      <c r="G33" s="110"/>
      <c r="H33" s="110"/>
      <c r="I33" s="27"/>
      <c r="J33" s="27"/>
      <c r="K33" s="110"/>
      <c r="L33" s="110"/>
      <c r="M33" s="110"/>
      <c r="N33" s="110"/>
      <c r="O33" s="110"/>
      <c r="P33" s="110"/>
      <c r="Q33" s="46"/>
      <c r="R33" s="46"/>
      <c r="S33" s="161"/>
      <c r="T33" s="162"/>
      <c r="U33" s="10"/>
      <c r="V33" s="10"/>
      <c r="W33" s="10"/>
      <c r="X33" s="10"/>
      <c r="Y33" s="10"/>
      <c r="Z33" s="10"/>
      <c r="AA33" s="10"/>
      <c r="AB33" s="10"/>
    </row>
    <row r="34" s="55" customFormat="true" ht="25.5" hidden="true" customHeight="true" outlineLevel="0" collapsed="false">
      <c r="A34" s="48"/>
      <c r="B34" s="253"/>
      <c r="C34" s="49"/>
      <c r="D34" s="351"/>
      <c r="E34" s="110"/>
      <c r="F34" s="110"/>
      <c r="G34" s="110"/>
      <c r="H34" s="110"/>
      <c r="I34" s="27"/>
      <c r="J34" s="27"/>
      <c r="K34" s="27"/>
      <c r="L34" s="27"/>
      <c r="M34" s="27"/>
      <c r="N34" s="27"/>
      <c r="O34" s="27"/>
      <c r="P34" s="27"/>
      <c r="Q34" s="46"/>
      <c r="R34" s="46"/>
      <c r="S34" s="161"/>
      <c r="T34" s="162"/>
      <c r="U34" s="10"/>
      <c r="V34" s="10"/>
      <c r="W34" s="10"/>
      <c r="X34" s="10"/>
      <c r="Y34" s="10"/>
      <c r="Z34" s="10"/>
      <c r="AA34" s="10"/>
      <c r="AB34" s="10"/>
    </row>
    <row r="35" customFormat="false" ht="20.25" hidden="true" customHeight="true" outlineLevel="0" collapsed="false">
      <c r="A35" s="352"/>
      <c r="B35" s="49"/>
      <c r="C35" s="49"/>
      <c r="D35" s="351"/>
      <c r="E35" s="110"/>
      <c r="F35" s="110"/>
      <c r="G35" s="110"/>
      <c r="H35" s="110"/>
      <c r="I35" s="27"/>
      <c r="J35" s="27"/>
      <c r="K35" s="27"/>
      <c r="L35" s="27"/>
      <c r="M35" s="27"/>
      <c r="N35" s="27"/>
      <c r="O35" s="27"/>
      <c r="P35" s="27"/>
      <c r="Q35" s="46"/>
      <c r="R35" s="46"/>
      <c r="S35" s="161"/>
      <c r="T35" s="161"/>
    </row>
    <row r="36" s="55" customFormat="true" ht="22.5" hidden="true" customHeight="true" outlineLevel="0" collapsed="false">
      <c r="A36" s="352"/>
      <c r="B36" s="279"/>
      <c r="C36" s="49"/>
      <c r="D36" s="49"/>
      <c r="E36" s="110"/>
      <c r="F36" s="110"/>
      <c r="G36" s="110"/>
      <c r="H36" s="110"/>
      <c r="I36" s="27"/>
      <c r="J36" s="27"/>
      <c r="K36" s="46"/>
      <c r="L36" s="46"/>
      <c r="M36" s="46"/>
      <c r="N36" s="46"/>
      <c r="O36" s="46"/>
      <c r="P36" s="46"/>
      <c r="Q36" s="46"/>
      <c r="R36" s="46"/>
      <c r="S36" s="161"/>
      <c r="T36" s="162"/>
      <c r="U36" s="10"/>
      <c r="V36" s="10"/>
      <c r="W36" s="10"/>
      <c r="X36" s="10"/>
      <c r="Y36" s="10"/>
      <c r="Z36" s="10"/>
      <c r="AA36" s="10"/>
      <c r="AB36" s="10"/>
    </row>
    <row r="37" s="55" customFormat="true" ht="22.5" hidden="false" customHeight="true" outlineLevel="0" collapsed="false">
      <c r="A37" s="74"/>
      <c r="B37" s="316"/>
      <c r="C37" s="316"/>
      <c r="D37" s="75"/>
      <c r="E37" s="27" t="n">
        <f aca="false">E38-(E38*6/100)</f>
        <v>5.1191084</v>
      </c>
      <c r="F37" s="27" t="n">
        <f aca="false">F38-(F38*12/100)</f>
        <v>6.29288</v>
      </c>
      <c r="G37" s="27" t="n">
        <f aca="false">G38-(G38*9/100)</f>
        <v>19.513676</v>
      </c>
      <c r="H37" s="91" t="n">
        <f aca="false">E37*4+F37*9+G37*4</f>
        <v>155.1670576</v>
      </c>
      <c r="I37" s="27"/>
      <c r="J37" s="27"/>
      <c r="K37" s="46"/>
      <c r="L37" s="46"/>
      <c r="M37" s="46"/>
      <c r="N37" s="46"/>
      <c r="O37" s="46"/>
      <c r="P37" s="46"/>
      <c r="Q37" s="46"/>
      <c r="R37" s="46"/>
      <c r="S37" s="161"/>
      <c r="T37" s="162"/>
      <c r="U37" s="10"/>
      <c r="V37" s="10"/>
      <c r="W37" s="10"/>
      <c r="X37" s="10"/>
      <c r="Y37" s="10"/>
      <c r="Z37" s="10"/>
      <c r="AA37" s="10"/>
      <c r="AB37" s="10"/>
    </row>
    <row r="38" s="55" customFormat="true" ht="33" hidden="false" customHeight="true" outlineLevel="0" collapsed="false">
      <c r="A38" s="51" t="s">
        <v>270</v>
      </c>
      <c r="B38" s="51"/>
      <c r="C38" s="51"/>
      <c r="D38" s="38" t="n">
        <v>250</v>
      </c>
      <c r="E38" s="17" t="n">
        <f aca="false">E39+E40+E41+E42+E43+E44+E45+E46+E47+E48+E49</f>
        <v>5.44586</v>
      </c>
      <c r="F38" s="17" t="n">
        <f aca="false">F39+F40+F41+F42+F43+F44+F45+F46+F47+F48+F49</f>
        <v>7.151</v>
      </c>
      <c r="G38" s="17" t="n">
        <f aca="false">G39+G40+G41+G42+G43+G44+G45+G46+G47+G48+G49</f>
        <v>21.4436</v>
      </c>
      <c r="H38" s="67" t="n">
        <f aca="false">E38*4+F38*9+G38*4</f>
        <v>171.91684</v>
      </c>
      <c r="I38" s="34"/>
      <c r="J38" s="274" t="n">
        <f aca="false">J39+J40+J41+J42+J43+J44+J45+J46+J47+J48+J49</f>
        <v>0</v>
      </c>
      <c r="K38" s="54" t="n">
        <v>4.02133333333333</v>
      </c>
      <c r="L38" s="34" t="n">
        <v>0.1</v>
      </c>
      <c r="M38" s="34" t="n">
        <v>0.14</v>
      </c>
      <c r="N38" s="34" t="n">
        <v>0.21</v>
      </c>
      <c r="O38" s="34" t="n">
        <v>25.36</v>
      </c>
      <c r="P38" s="34" t="n">
        <v>167.2</v>
      </c>
      <c r="Q38" s="34" t="n">
        <v>27</v>
      </c>
      <c r="R38" s="34" t="n">
        <v>1.02</v>
      </c>
      <c r="S38" s="161"/>
      <c r="T38" s="162"/>
      <c r="U38" s="10"/>
      <c r="V38" s="10"/>
      <c r="W38" s="10"/>
      <c r="X38" s="10"/>
      <c r="Y38" s="10"/>
      <c r="Z38" s="10"/>
      <c r="AA38" s="10"/>
      <c r="AB38" s="10"/>
    </row>
    <row r="39" s="55" customFormat="true" ht="26.1" hidden="false" customHeight="true" outlineLevel="0" collapsed="false">
      <c r="A39" s="59" t="s">
        <v>166</v>
      </c>
      <c r="B39" s="78" t="n">
        <f aca="false">C39*1.34</f>
        <v>22.11</v>
      </c>
      <c r="C39" s="63" t="n">
        <v>16.5</v>
      </c>
      <c r="D39" s="38"/>
      <c r="E39" s="54" t="n">
        <f aca="false">18.9*C39/100</f>
        <v>3.1185</v>
      </c>
      <c r="F39" s="17" t="n">
        <f aca="false">12.4*C39/100</f>
        <v>2.046</v>
      </c>
      <c r="G39" s="17" t="n">
        <v>0</v>
      </c>
      <c r="H39" s="33"/>
      <c r="I39" s="47" t="n">
        <v>0</v>
      </c>
      <c r="J39" s="47" t="n">
        <f aca="false">I39*B39/1000</f>
        <v>0</v>
      </c>
      <c r="K39" s="57"/>
      <c r="L39" s="43"/>
      <c r="M39" s="43"/>
      <c r="N39" s="43"/>
      <c r="O39" s="43"/>
      <c r="P39" s="43"/>
      <c r="Q39" s="43"/>
      <c r="R39" s="43"/>
      <c r="S39" s="161"/>
      <c r="T39" s="162"/>
      <c r="U39" s="10"/>
      <c r="V39" s="10"/>
      <c r="W39" s="10"/>
      <c r="X39" s="10"/>
      <c r="Y39" s="10"/>
      <c r="Z39" s="10"/>
      <c r="AA39" s="10"/>
      <c r="AB39" s="10"/>
    </row>
    <row r="40" s="55" customFormat="true" ht="30.75" hidden="false" customHeight="true" outlineLevel="0" collapsed="false">
      <c r="A40" s="36" t="s">
        <v>46</v>
      </c>
      <c r="B40" s="44" t="n">
        <f aca="false">C40*1.33</f>
        <v>133</v>
      </c>
      <c r="C40" s="301" t="n">
        <v>100</v>
      </c>
      <c r="D40" s="37"/>
      <c r="E40" s="56"/>
      <c r="F40" s="56"/>
      <c r="G40" s="56"/>
      <c r="H40" s="18"/>
      <c r="I40" s="47"/>
      <c r="J40" s="47" t="n">
        <f aca="false">I40*B40/1000</f>
        <v>0</v>
      </c>
      <c r="K40" s="57"/>
      <c r="L40" s="43"/>
      <c r="M40" s="43"/>
      <c r="N40" s="43"/>
      <c r="O40" s="43"/>
      <c r="P40" s="43"/>
      <c r="Q40" s="43"/>
      <c r="R40" s="43"/>
      <c r="S40" s="161"/>
      <c r="T40" s="162"/>
      <c r="U40" s="10"/>
      <c r="V40" s="10"/>
      <c r="W40" s="10"/>
      <c r="X40" s="10"/>
      <c r="Y40" s="10"/>
      <c r="Z40" s="10"/>
      <c r="AA40" s="10"/>
      <c r="AB40" s="10"/>
    </row>
    <row r="41" customFormat="false" ht="20.25" hidden="false" customHeight="true" outlineLevel="0" collapsed="false">
      <c r="A41" s="48" t="s">
        <v>47</v>
      </c>
      <c r="B41" s="44" t="n">
        <f aca="false">C41*1.43</f>
        <v>143</v>
      </c>
      <c r="C41" s="301" t="n">
        <v>100</v>
      </c>
      <c r="D41" s="49"/>
      <c r="E41" s="46"/>
      <c r="F41" s="46"/>
      <c r="G41" s="46"/>
      <c r="H41" s="18"/>
      <c r="I41" s="47"/>
      <c r="J41" s="47" t="n">
        <f aca="false">I41*B41/1000</f>
        <v>0</v>
      </c>
      <c r="K41" s="57"/>
      <c r="L41" s="43"/>
      <c r="M41" s="43"/>
      <c r="N41" s="43"/>
      <c r="O41" s="43"/>
      <c r="P41" s="43"/>
      <c r="Q41" s="43"/>
      <c r="R41" s="43"/>
      <c r="S41" s="152"/>
      <c r="T41" s="152"/>
    </row>
    <row r="42" customFormat="false" ht="26.1" hidden="false" customHeight="true" outlineLevel="0" collapsed="false">
      <c r="A42" s="48" t="s">
        <v>48</v>
      </c>
      <c r="B42" s="44" t="n">
        <f aca="false">C42*1.54</f>
        <v>154</v>
      </c>
      <c r="C42" s="301" t="n">
        <v>100</v>
      </c>
      <c r="D42" s="49"/>
      <c r="E42" s="46"/>
      <c r="F42" s="46"/>
      <c r="G42" s="46"/>
      <c r="H42" s="18"/>
      <c r="I42" s="47"/>
      <c r="J42" s="47" t="n">
        <f aca="false">I42*B42/1000</f>
        <v>0</v>
      </c>
      <c r="K42" s="57"/>
      <c r="L42" s="43"/>
      <c r="M42" s="43"/>
      <c r="N42" s="43"/>
      <c r="O42" s="43"/>
      <c r="P42" s="43"/>
      <c r="Q42" s="43"/>
      <c r="R42" s="43"/>
      <c r="S42" s="152"/>
      <c r="T42" s="152"/>
    </row>
    <row r="43" s="55" customFormat="true" ht="26.1" hidden="false" customHeight="true" outlineLevel="0" collapsed="false">
      <c r="A43" s="48" t="s">
        <v>49</v>
      </c>
      <c r="B43" s="44" t="n">
        <f aca="false">C43*1.67</f>
        <v>167</v>
      </c>
      <c r="C43" s="301" t="n">
        <v>100</v>
      </c>
      <c r="D43" s="49"/>
      <c r="E43" s="56" t="n">
        <f aca="false">2*C43/100</f>
        <v>2</v>
      </c>
      <c r="F43" s="56" t="n">
        <f aca="false">0.1*C43/100</f>
        <v>0.1</v>
      </c>
      <c r="G43" s="56" t="n">
        <f aca="false">19.7*C43/100</f>
        <v>19.7</v>
      </c>
      <c r="H43" s="18"/>
      <c r="I43" s="41" t="n">
        <v>0</v>
      </c>
      <c r="J43" s="47" t="n">
        <f aca="false">I43*B43/1000</f>
        <v>0</v>
      </c>
      <c r="K43" s="57"/>
      <c r="L43" s="43"/>
      <c r="M43" s="43"/>
      <c r="N43" s="43"/>
      <c r="O43" s="43"/>
      <c r="P43" s="43"/>
      <c r="Q43" s="43"/>
      <c r="R43" s="43"/>
      <c r="S43" s="152"/>
      <c r="T43" s="153"/>
      <c r="U43" s="10"/>
      <c r="V43" s="10"/>
      <c r="W43" s="10"/>
      <c r="X43" s="10"/>
      <c r="Y43" s="10"/>
      <c r="Z43" s="10"/>
      <c r="AA43" s="10"/>
      <c r="AB43" s="10"/>
    </row>
    <row r="44" s="55" customFormat="true" ht="26.1" hidden="false" customHeight="true" outlineLevel="0" collapsed="false">
      <c r="A44" s="36" t="s">
        <v>271</v>
      </c>
      <c r="B44" s="63" t="n">
        <f aca="false">C44*1.25</f>
        <v>12.5</v>
      </c>
      <c r="C44" s="301" t="n">
        <v>10</v>
      </c>
      <c r="D44" s="65"/>
      <c r="E44" s="45" t="n">
        <f aca="false">1.3*C44/100</f>
        <v>0.13</v>
      </c>
      <c r="F44" s="45" t="n">
        <f aca="false">0.1*C44/100</f>
        <v>0.01</v>
      </c>
      <c r="G44" s="45" t="n">
        <f aca="false">7*C44/100</f>
        <v>0.7</v>
      </c>
      <c r="H44" s="18"/>
      <c r="I44" s="41" t="n">
        <v>0</v>
      </c>
      <c r="J44" s="47" t="n">
        <f aca="false">I44*B44/1000</f>
        <v>0</v>
      </c>
      <c r="K44" s="57"/>
      <c r="L44" s="43"/>
      <c r="M44" s="43"/>
      <c r="N44" s="43"/>
      <c r="O44" s="43"/>
      <c r="P44" s="43"/>
      <c r="Q44" s="43"/>
      <c r="R44" s="43"/>
      <c r="S44" s="152"/>
      <c r="T44" s="153"/>
      <c r="U44" s="10"/>
      <c r="V44" s="10"/>
      <c r="W44" s="10"/>
      <c r="X44" s="10"/>
      <c r="Y44" s="10"/>
      <c r="Z44" s="10"/>
      <c r="AA44" s="10"/>
      <c r="AB44" s="10"/>
    </row>
    <row r="45" s="55" customFormat="true" ht="26.1" hidden="false" customHeight="true" outlineLevel="0" collapsed="false">
      <c r="A45" s="50" t="s">
        <v>52</v>
      </c>
      <c r="B45" s="44" t="n">
        <f aca="false">C45*1.19</f>
        <v>11.9952</v>
      </c>
      <c r="C45" s="301" t="n">
        <v>10.08</v>
      </c>
      <c r="D45" s="65"/>
      <c r="E45" s="45" t="n">
        <f aca="false">1.7*C45/100</f>
        <v>0.17136</v>
      </c>
      <c r="F45" s="45"/>
      <c r="G45" s="45" t="n">
        <f aca="false">9.5*C45/100</f>
        <v>0.9576</v>
      </c>
      <c r="H45" s="133"/>
      <c r="I45" s="47" t="n">
        <v>0</v>
      </c>
      <c r="J45" s="47" t="n">
        <f aca="false">I45*B45/1000</f>
        <v>0</v>
      </c>
      <c r="K45" s="57"/>
      <c r="L45" s="43"/>
      <c r="M45" s="43"/>
      <c r="N45" s="43"/>
      <c r="O45" s="43"/>
      <c r="P45" s="43"/>
      <c r="Q45" s="43"/>
      <c r="R45" s="43"/>
      <c r="S45" s="152"/>
      <c r="T45" s="153"/>
      <c r="U45" s="10"/>
      <c r="V45" s="10"/>
      <c r="W45" s="10"/>
      <c r="X45" s="10"/>
      <c r="Y45" s="10"/>
      <c r="Z45" s="10"/>
      <c r="AA45" s="10"/>
      <c r="AB45" s="10"/>
    </row>
    <row r="46" s="55" customFormat="true" ht="26.1" hidden="false" customHeight="true" outlineLevel="0" collapsed="false">
      <c r="A46" s="50" t="s">
        <v>32</v>
      </c>
      <c r="B46" s="44" t="n">
        <v>1</v>
      </c>
      <c r="C46" s="301" t="n">
        <v>1</v>
      </c>
      <c r="D46" s="65"/>
      <c r="E46" s="45"/>
      <c r="F46" s="45"/>
      <c r="G46" s="45"/>
      <c r="H46" s="133"/>
      <c r="I46" s="34" t="n">
        <v>0</v>
      </c>
      <c r="J46" s="47" t="n">
        <f aca="false">I46*B46/1000</f>
        <v>0</v>
      </c>
      <c r="K46" s="34"/>
      <c r="L46" s="34"/>
      <c r="M46" s="34"/>
      <c r="N46" s="34"/>
      <c r="O46" s="34"/>
      <c r="P46" s="34"/>
      <c r="Q46" s="34"/>
      <c r="R46" s="34"/>
      <c r="S46" s="152"/>
      <c r="T46" s="153"/>
      <c r="U46" s="10"/>
      <c r="V46" s="10"/>
      <c r="W46" s="10"/>
      <c r="X46" s="10"/>
      <c r="Y46" s="10"/>
      <c r="Z46" s="10"/>
      <c r="AA46" s="10"/>
      <c r="AB46" s="10"/>
    </row>
    <row r="47" s="55" customFormat="true" ht="26.1" hidden="false" customHeight="true" outlineLevel="0" collapsed="false">
      <c r="A47" s="50" t="s">
        <v>95</v>
      </c>
      <c r="B47" s="44" t="n">
        <v>5</v>
      </c>
      <c r="C47" s="301" t="n">
        <v>5</v>
      </c>
      <c r="D47" s="65"/>
      <c r="E47" s="64" t="n">
        <v>0</v>
      </c>
      <c r="F47" s="64" t="n">
        <f aca="false">99.9*C47/100</f>
        <v>4.995</v>
      </c>
      <c r="G47" s="64" t="n">
        <v>0</v>
      </c>
      <c r="H47" s="133"/>
      <c r="I47" s="61" t="n">
        <v>0</v>
      </c>
      <c r="J47" s="47" t="n">
        <f aca="false">I47*B47/1000</f>
        <v>0</v>
      </c>
      <c r="K47" s="61"/>
      <c r="L47" s="61"/>
      <c r="M47" s="61"/>
      <c r="N47" s="61"/>
      <c r="O47" s="61"/>
      <c r="P47" s="61"/>
      <c r="Q47" s="61"/>
      <c r="R47" s="61"/>
      <c r="S47" s="152"/>
      <c r="T47" s="153"/>
      <c r="U47" s="10"/>
      <c r="V47" s="10"/>
      <c r="W47" s="10"/>
      <c r="X47" s="10"/>
      <c r="Y47" s="10"/>
      <c r="Z47" s="10"/>
      <c r="AA47" s="10"/>
      <c r="AB47" s="10"/>
    </row>
    <row r="48" customFormat="false" ht="33.75" hidden="false" customHeight="true" outlineLevel="0" collapsed="false">
      <c r="A48" s="127" t="s">
        <v>272</v>
      </c>
      <c r="B48" s="392" t="n">
        <v>2.5</v>
      </c>
      <c r="C48" s="115" t="n">
        <v>2</v>
      </c>
      <c r="D48" s="114"/>
      <c r="E48" s="45" t="n">
        <f aca="false">1.3*C48/100</f>
        <v>0.026</v>
      </c>
      <c r="F48" s="45" t="n">
        <v>0</v>
      </c>
      <c r="G48" s="45" t="n">
        <f aca="false">4.3*C48/100</f>
        <v>0.086</v>
      </c>
      <c r="H48" s="133"/>
      <c r="I48" s="57" t="n">
        <v>0</v>
      </c>
      <c r="J48" s="47" t="n">
        <f aca="false">I48*B48/1000</f>
        <v>0</v>
      </c>
      <c r="K48" s="102"/>
      <c r="L48" s="86"/>
      <c r="M48" s="86"/>
      <c r="N48" s="86"/>
      <c r="O48" s="57"/>
      <c r="P48" s="57"/>
      <c r="Q48" s="86"/>
      <c r="R48" s="86"/>
      <c r="S48" s="152"/>
      <c r="T48" s="152"/>
    </row>
    <row r="49" s="55" customFormat="true" ht="32.25" hidden="false" customHeight="true" outlineLevel="0" collapsed="false">
      <c r="A49" s="127" t="s">
        <v>273</v>
      </c>
      <c r="B49" s="392" t="n">
        <v>0.03</v>
      </c>
      <c r="C49" s="115" t="n">
        <v>0.03</v>
      </c>
      <c r="D49" s="114"/>
      <c r="E49" s="45"/>
      <c r="F49" s="45"/>
      <c r="G49" s="45"/>
      <c r="H49" s="133"/>
      <c r="I49" s="61" t="n">
        <v>0</v>
      </c>
      <c r="J49" s="47" t="n">
        <f aca="false">I49*B49/1000</f>
        <v>0</v>
      </c>
      <c r="K49" s="92"/>
      <c r="L49" s="42"/>
      <c r="M49" s="42"/>
      <c r="N49" s="42"/>
      <c r="O49" s="43"/>
      <c r="P49" s="43"/>
      <c r="Q49" s="42"/>
      <c r="R49" s="42"/>
      <c r="S49" s="152"/>
      <c r="T49" s="153"/>
      <c r="U49" s="10"/>
      <c r="V49" s="10"/>
      <c r="W49" s="10"/>
      <c r="X49" s="10"/>
      <c r="Y49" s="10"/>
      <c r="Z49" s="10"/>
      <c r="AA49" s="10"/>
      <c r="AB49" s="10"/>
    </row>
    <row r="50" s="55" customFormat="true" ht="26.1" hidden="false" customHeight="true" outlineLevel="0" collapsed="false">
      <c r="A50" s="38"/>
      <c r="B50" s="38"/>
      <c r="C50" s="38"/>
      <c r="D50" s="38"/>
      <c r="E50" s="27" t="n">
        <f aca="false">E51-(E51*6/100)</f>
        <v>30.24544</v>
      </c>
      <c r="F50" s="27" t="n">
        <f aca="false">F51-(F51*12/100)</f>
        <v>29.38056</v>
      </c>
      <c r="G50" s="27" t="n">
        <f aca="false">G51-(G51*9/100)</f>
        <v>1.990898</v>
      </c>
      <c r="H50" s="91" t="n">
        <f aca="false">E50*4+F50*9+G50*4</f>
        <v>393.370392</v>
      </c>
      <c r="I50" s="61"/>
      <c r="J50" s="61"/>
      <c r="K50" s="92"/>
      <c r="L50" s="42"/>
      <c r="M50" s="42"/>
      <c r="N50" s="42"/>
      <c r="O50" s="43"/>
      <c r="P50" s="43"/>
      <c r="Q50" s="42"/>
      <c r="R50" s="42"/>
      <c r="S50" s="152"/>
      <c r="T50" s="153"/>
      <c r="U50" s="10"/>
      <c r="V50" s="10"/>
      <c r="W50" s="10"/>
      <c r="X50" s="10"/>
      <c r="Y50" s="10"/>
      <c r="Z50" s="10"/>
      <c r="AA50" s="10"/>
      <c r="AB50" s="10"/>
    </row>
    <row r="51" customFormat="false" ht="26.1" hidden="false" customHeight="true" outlineLevel="0" collapsed="false">
      <c r="A51" s="30" t="s">
        <v>274</v>
      </c>
      <c r="B51" s="30"/>
      <c r="C51" s="30"/>
      <c r="D51" s="31" t="s">
        <v>275</v>
      </c>
      <c r="E51" s="32" t="n">
        <f aca="false">E52+E54+E55+E56+E57+E59</f>
        <v>32.176</v>
      </c>
      <c r="F51" s="32" t="n">
        <f aca="false">F52+F54+F55+F56+F57+F59</f>
        <v>33.387</v>
      </c>
      <c r="G51" s="32" t="n">
        <f aca="false">G52+G54+G55+G56+G57+G59</f>
        <v>2.1878</v>
      </c>
      <c r="H51" s="33" t="n">
        <f aca="false">G51*4+F51*9+E51*4</f>
        <v>437.9382</v>
      </c>
      <c r="I51" s="34"/>
      <c r="J51" s="34" t="n">
        <f aca="false">SUM(J52:J59)</f>
        <v>0</v>
      </c>
      <c r="K51" s="34" t="n">
        <v>1.87</v>
      </c>
      <c r="L51" s="34" t="n">
        <v>0.1</v>
      </c>
      <c r="M51" s="34" t="n">
        <v>78.97</v>
      </c>
      <c r="N51" s="34" t="n">
        <v>4.04</v>
      </c>
      <c r="O51" s="34" t="n">
        <v>34.5</v>
      </c>
      <c r="P51" s="34" t="n">
        <v>254.06</v>
      </c>
      <c r="Q51" s="34" t="n">
        <v>29.75</v>
      </c>
      <c r="R51" s="34" t="n">
        <v>2.36</v>
      </c>
      <c r="S51" s="152"/>
      <c r="T51" s="152"/>
    </row>
    <row r="52" customFormat="false" ht="20.25" hidden="false" customHeight="true" outlineLevel="0" collapsed="false">
      <c r="A52" s="59" t="s">
        <v>276</v>
      </c>
      <c r="B52" s="78" t="n">
        <v>202</v>
      </c>
      <c r="C52" s="37" t="n">
        <v>179</v>
      </c>
      <c r="D52" s="44"/>
      <c r="E52" s="39" t="n">
        <f aca="false">17.6*C52/100</f>
        <v>31.504</v>
      </c>
      <c r="F52" s="39" t="n">
        <f aca="false">12.3*C52/100</f>
        <v>22.017</v>
      </c>
      <c r="G52" s="39" t="n">
        <f aca="false">0.4*C52/100</f>
        <v>0.716</v>
      </c>
      <c r="H52" s="64"/>
      <c r="I52" s="61" t="n">
        <v>0</v>
      </c>
      <c r="J52" s="61" t="n">
        <f aca="false">I52*B52/1000</f>
        <v>0</v>
      </c>
      <c r="K52" s="41"/>
      <c r="L52" s="41"/>
      <c r="M52" s="41"/>
      <c r="N52" s="41"/>
      <c r="O52" s="41"/>
      <c r="P52" s="41"/>
      <c r="Q52" s="41"/>
      <c r="R52" s="41"/>
      <c r="S52" s="152"/>
      <c r="T52" s="152"/>
    </row>
    <row r="53" customFormat="false" ht="48" hidden="false" customHeight="true" outlineLevel="0" collapsed="false">
      <c r="A53" s="50" t="s">
        <v>277</v>
      </c>
      <c r="B53" s="37" t="n">
        <v>5</v>
      </c>
      <c r="C53" s="37" t="n">
        <v>5</v>
      </c>
      <c r="D53" s="44"/>
      <c r="E53" s="244"/>
      <c r="F53" s="56"/>
      <c r="G53" s="64"/>
      <c r="H53" s="64"/>
      <c r="I53" s="47" t="n">
        <v>0</v>
      </c>
      <c r="J53" s="47" t="n">
        <f aca="false">B53*I53/1000</f>
        <v>0</v>
      </c>
      <c r="K53" s="41"/>
      <c r="L53" s="41"/>
      <c r="M53" s="41"/>
      <c r="N53" s="41"/>
      <c r="O53" s="41"/>
      <c r="P53" s="41"/>
      <c r="Q53" s="41"/>
      <c r="R53" s="41"/>
      <c r="S53" s="152"/>
      <c r="T53" s="152"/>
    </row>
    <row r="54" s="55" customFormat="true" ht="54" hidden="false" customHeight="true" outlineLevel="0" collapsed="false">
      <c r="A54" s="36" t="s">
        <v>278</v>
      </c>
      <c r="B54" s="44" t="n">
        <f aca="false">B53*0.4</f>
        <v>2</v>
      </c>
      <c r="C54" s="44" t="n">
        <f aca="false">C53*0.4</f>
        <v>2</v>
      </c>
      <c r="D54" s="31"/>
      <c r="E54" s="45" t="n">
        <f aca="false">4.8*C54/100</f>
        <v>0.096</v>
      </c>
      <c r="F54" s="45" t="n">
        <v>0</v>
      </c>
      <c r="G54" s="45" t="n">
        <f aca="false">18.9*C54/100</f>
        <v>0.378</v>
      </c>
      <c r="H54" s="64"/>
      <c r="I54" s="47" t="n">
        <v>0</v>
      </c>
      <c r="J54" s="47" t="n">
        <f aca="false">I54*B54/1000</f>
        <v>0</v>
      </c>
      <c r="K54" s="41"/>
      <c r="L54" s="41"/>
      <c r="M54" s="41"/>
      <c r="N54" s="41"/>
      <c r="O54" s="426"/>
      <c r="P54" s="426"/>
      <c r="Q54" s="426"/>
      <c r="R54" s="41"/>
      <c r="S54" s="152"/>
      <c r="T54" s="153"/>
      <c r="U54" s="10"/>
      <c r="V54" s="10"/>
      <c r="W54" s="10"/>
      <c r="X54" s="10"/>
      <c r="Y54" s="10"/>
      <c r="Z54" s="10"/>
      <c r="AA54" s="10"/>
      <c r="AB54" s="10"/>
    </row>
    <row r="55" customFormat="false" ht="17.25" hidden="false" customHeight="true" outlineLevel="0" collapsed="false">
      <c r="A55" s="50" t="s">
        <v>64</v>
      </c>
      <c r="B55" s="65" t="n">
        <v>15</v>
      </c>
      <c r="C55" s="65" t="n">
        <v>15</v>
      </c>
      <c r="D55" s="65"/>
      <c r="E55" s="39" t="n">
        <f aca="false">2.6*C55/100</f>
        <v>0.39</v>
      </c>
      <c r="F55" s="39" t="n">
        <f aca="false">15*C55/100</f>
        <v>2.25</v>
      </c>
      <c r="G55" s="39" t="n">
        <f aca="false">3.6*C55/100</f>
        <v>0.54</v>
      </c>
      <c r="H55" s="133"/>
      <c r="I55" s="61" t="n">
        <v>0</v>
      </c>
      <c r="J55" s="61" t="n">
        <f aca="false">B55*I55/1000</f>
        <v>0</v>
      </c>
      <c r="K55" s="57"/>
      <c r="L55" s="42"/>
      <c r="M55" s="42"/>
      <c r="N55" s="42"/>
      <c r="O55" s="43"/>
      <c r="P55" s="43"/>
      <c r="Q55" s="42"/>
      <c r="R55" s="42"/>
      <c r="S55" s="152"/>
      <c r="T55" s="152"/>
    </row>
    <row r="56" s="55" customFormat="true" ht="16.5" hidden="false" customHeight="true" outlineLevel="0" collapsed="false">
      <c r="A56" s="36" t="s">
        <v>279</v>
      </c>
      <c r="B56" s="139" t="n">
        <f aca="false">C56*1.28</f>
        <v>3.072</v>
      </c>
      <c r="C56" s="139" t="n">
        <v>2.4</v>
      </c>
      <c r="D56" s="44"/>
      <c r="E56" s="244" t="n">
        <f aca="false">6.5*C56/100</f>
        <v>0.156</v>
      </c>
      <c r="F56" s="64" t="n">
        <v>0</v>
      </c>
      <c r="G56" s="64" t="n">
        <f aca="false">21.2*C56/100</f>
        <v>0.5088</v>
      </c>
      <c r="H56" s="66"/>
      <c r="I56" s="41" t="n">
        <v>0</v>
      </c>
      <c r="J56" s="61" t="n">
        <f aca="false">B56*I56/1000</f>
        <v>0</v>
      </c>
      <c r="K56" s="41"/>
      <c r="L56" s="41"/>
      <c r="M56" s="41"/>
      <c r="N56" s="41"/>
      <c r="O56" s="41"/>
      <c r="P56" s="41"/>
      <c r="Q56" s="41"/>
      <c r="R56" s="41"/>
      <c r="S56" s="152"/>
      <c r="T56" s="153"/>
      <c r="U56" s="10"/>
      <c r="V56" s="10"/>
      <c r="W56" s="10"/>
      <c r="X56" s="10"/>
      <c r="Y56" s="10"/>
      <c r="Z56" s="10"/>
      <c r="AA56" s="10"/>
      <c r="AB56" s="10"/>
    </row>
    <row r="57" s="55" customFormat="true" ht="15.75" hidden="false" customHeight="true" outlineLevel="0" collapsed="false">
      <c r="A57" s="36" t="s">
        <v>95</v>
      </c>
      <c r="B57" s="65" t="n">
        <v>5</v>
      </c>
      <c r="C57" s="65" t="n">
        <v>5</v>
      </c>
      <c r="D57" s="65"/>
      <c r="E57" s="64" t="n">
        <v>0</v>
      </c>
      <c r="F57" s="64" t="n">
        <f aca="false">99.9*C57/100</f>
        <v>4.995</v>
      </c>
      <c r="G57" s="64" t="n">
        <v>0</v>
      </c>
      <c r="H57" s="133"/>
      <c r="I57" s="41" t="n">
        <v>0</v>
      </c>
      <c r="J57" s="41" t="n">
        <f aca="false">I57*B57/1000</f>
        <v>0</v>
      </c>
      <c r="K57" s="57"/>
      <c r="L57" s="41"/>
      <c r="M57" s="41"/>
      <c r="N57" s="41"/>
      <c r="O57" s="41"/>
      <c r="P57" s="41"/>
      <c r="Q57" s="41"/>
      <c r="R57" s="41"/>
      <c r="S57" s="152"/>
      <c r="T57" s="153"/>
      <c r="U57" s="10"/>
      <c r="V57" s="10"/>
      <c r="W57" s="10"/>
      <c r="X57" s="10"/>
      <c r="Y57" s="10"/>
      <c r="Z57" s="10"/>
      <c r="AA57" s="10"/>
      <c r="AB57" s="10"/>
    </row>
    <row r="58" s="55" customFormat="true" ht="16.5" hidden="false" customHeight="true" outlineLevel="0" collapsed="false">
      <c r="A58" s="36" t="s">
        <v>32</v>
      </c>
      <c r="B58" s="65" t="n">
        <v>1</v>
      </c>
      <c r="C58" s="65" t="n">
        <v>1</v>
      </c>
      <c r="D58" s="65"/>
      <c r="E58" s="64"/>
      <c r="F58" s="64"/>
      <c r="G58" s="64"/>
      <c r="H58" s="133"/>
      <c r="I58" s="41" t="n">
        <v>0</v>
      </c>
      <c r="J58" s="41" t="n">
        <f aca="false">I58*B58/1000</f>
        <v>0</v>
      </c>
      <c r="K58" s="57"/>
      <c r="L58" s="41"/>
      <c r="M58" s="41"/>
      <c r="N58" s="41"/>
      <c r="O58" s="41"/>
      <c r="P58" s="41"/>
      <c r="Q58" s="41"/>
      <c r="R58" s="41"/>
      <c r="S58" s="152"/>
      <c r="T58" s="153"/>
      <c r="U58" s="10"/>
      <c r="V58" s="10"/>
      <c r="W58" s="10"/>
      <c r="X58" s="10"/>
      <c r="Y58" s="10"/>
      <c r="Z58" s="10"/>
      <c r="AA58" s="10"/>
      <c r="AB58" s="10"/>
    </row>
    <row r="59" s="55" customFormat="true" ht="15" hidden="false" customHeight="true" outlineLevel="0" collapsed="false">
      <c r="A59" s="36" t="s">
        <v>53</v>
      </c>
      <c r="B59" s="65" t="n">
        <v>5</v>
      </c>
      <c r="C59" s="65" t="n">
        <v>5</v>
      </c>
      <c r="D59" s="65"/>
      <c r="E59" s="45" t="n">
        <f aca="false">0.6*C59/100</f>
        <v>0.03</v>
      </c>
      <c r="F59" s="45" t="n">
        <f aca="false">82.5*C59/100</f>
        <v>4.125</v>
      </c>
      <c r="G59" s="45" t="n">
        <f aca="false">0.9*C59/100</f>
        <v>0.045</v>
      </c>
      <c r="H59" s="133"/>
      <c r="I59" s="41" t="n">
        <v>0</v>
      </c>
      <c r="J59" s="41" t="n">
        <f aca="false">I59*B59/1000</f>
        <v>0</v>
      </c>
      <c r="K59" s="57"/>
      <c r="L59" s="43"/>
      <c r="M59" s="43"/>
      <c r="N59" s="43"/>
      <c r="O59" s="43"/>
      <c r="P59" s="43"/>
      <c r="Q59" s="43"/>
      <c r="R59" s="43"/>
      <c r="S59" s="152"/>
      <c r="T59" s="153"/>
      <c r="U59" s="10"/>
      <c r="V59" s="10"/>
      <c r="W59" s="10"/>
      <c r="X59" s="10"/>
      <c r="Y59" s="10"/>
      <c r="Z59" s="10"/>
      <c r="AA59" s="10"/>
      <c r="AB59" s="10"/>
    </row>
    <row r="60" s="55" customFormat="true" ht="19.5" hidden="false" customHeight="true" outlineLevel="0" collapsed="false">
      <c r="A60" s="83" t="s">
        <v>99</v>
      </c>
      <c r="B60" s="83"/>
      <c r="C60" s="83"/>
      <c r="D60" s="83"/>
      <c r="E60" s="83"/>
      <c r="F60" s="83"/>
      <c r="G60" s="83"/>
      <c r="H60" s="83"/>
      <c r="I60" s="83"/>
      <c r="J60" s="83"/>
      <c r="K60" s="83"/>
      <c r="L60" s="83"/>
      <c r="M60" s="83"/>
      <c r="N60" s="83"/>
      <c r="O60" s="83"/>
      <c r="P60" s="83"/>
      <c r="Q60" s="83"/>
      <c r="R60" s="83"/>
      <c r="S60" s="152"/>
      <c r="T60" s="153"/>
      <c r="U60" s="10"/>
      <c r="V60" s="10"/>
      <c r="W60" s="10"/>
      <c r="X60" s="10"/>
      <c r="Y60" s="10"/>
      <c r="Z60" s="10"/>
      <c r="AA60" s="10"/>
      <c r="AB60" s="10"/>
    </row>
    <row r="61" s="55" customFormat="true" ht="23.25" hidden="false" customHeight="true" outlineLevel="0" collapsed="false">
      <c r="A61" s="38"/>
      <c r="B61" s="38"/>
      <c r="C61" s="38"/>
      <c r="D61" s="38"/>
      <c r="E61" s="27" t="n">
        <f aca="false">E62-(E62*6/100)</f>
        <v>15.22142</v>
      </c>
      <c r="F61" s="27" t="n">
        <f aca="false">F62-(F62*12/100)</f>
        <v>12.24696</v>
      </c>
      <c r="G61" s="27" t="n">
        <f aca="false">G62-(G62*9/100)</f>
        <v>11.41231</v>
      </c>
      <c r="H61" s="91" t="n">
        <f aca="false">E61*4+F61*9+G61*4</f>
        <v>216.75756</v>
      </c>
      <c r="I61" s="61"/>
      <c r="J61" s="61"/>
      <c r="K61" s="92"/>
      <c r="L61" s="42"/>
      <c r="M61" s="42"/>
      <c r="N61" s="42"/>
      <c r="O61" s="43"/>
      <c r="P61" s="43"/>
      <c r="Q61" s="42"/>
      <c r="R61" s="42"/>
      <c r="S61" s="152"/>
      <c r="T61" s="153"/>
      <c r="U61" s="172"/>
      <c r="V61" s="170"/>
      <c r="W61" s="10"/>
      <c r="X61" s="10"/>
      <c r="Y61" s="10"/>
      <c r="Z61" s="10"/>
      <c r="AA61" s="10"/>
      <c r="AB61" s="10"/>
    </row>
    <row r="62" s="55" customFormat="true" ht="23.25" hidden="false" customHeight="true" outlineLevel="0" collapsed="false">
      <c r="A62" s="93" t="s">
        <v>280</v>
      </c>
      <c r="B62" s="93"/>
      <c r="C62" s="93"/>
      <c r="D62" s="38" t="s">
        <v>281</v>
      </c>
      <c r="E62" s="32" t="n">
        <f aca="false">E63+E64+E65+E66+E67+E68+E69</f>
        <v>16.193</v>
      </c>
      <c r="F62" s="32" t="n">
        <f aca="false">F63+F64+F65+F66+F67+F68+F69</f>
        <v>13.917</v>
      </c>
      <c r="G62" s="32" t="n">
        <f aca="false">G63+G64+G65+G66+G67+G68+G69</f>
        <v>12.541</v>
      </c>
      <c r="H62" s="94" t="n">
        <f aca="false">G62*4+F62*9+E62*4</f>
        <v>240.189</v>
      </c>
      <c r="I62" s="61"/>
      <c r="J62" s="469" t="n">
        <f aca="false">J63+J64+J65+J66+J67+J68+J69</f>
        <v>0</v>
      </c>
      <c r="K62" s="32" t="n">
        <v>1.08</v>
      </c>
      <c r="L62" s="32" t="n">
        <v>0.12</v>
      </c>
      <c r="M62" s="32" t="n">
        <v>54.72</v>
      </c>
      <c r="N62" s="32" t="n">
        <v>2.52</v>
      </c>
      <c r="O62" s="32" t="n">
        <v>21.96</v>
      </c>
      <c r="P62" s="32" t="n">
        <v>149.52</v>
      </c>
      <c r="Q62" s="32" t="n">
        <v>15.12</v>
      </c>
      <c r="R62" s="32" t="n">
        <v>1.08</v>
      </c>
      <c r="S62" s="470" t="n">
        <v>1.08</v>
      </c>
      <c r="T62" s="153"/>
      <c r="U62" s="172"/>
      <c r="V62" s="170"/>
      <c r="W62" s="10"/>
      <c r="X62" s="10"/>
      <c r="Y62" s="10"/>
      <c r="Z62" s="10"/>
      <c r="AA62" s="10"/>
      <c r="AB62" s="10"/>
    </row>
    <row r="63" s="55" customFormat="true" ht="26.1" hidden="false" customHeight="true" outlineLevel="0" collapsed="false">
      <c r="A63" s="59" t="s">
        <v>138</v>
      </c>
      <c r="B63" s="60" t="n">
        <v>74</v>
      </c>
      <c r="C63" s="37" t="n">
        <v>74</v>
      </c>
      <c r="D63" s="49"/>
      <c r="E63" s="39" t="n">
        <f aca="false">17.6*C63/100</f>
        <v>13.024</v>
      </c>
      <c r="F63" s="39" t="n">
        <f aca="false">12.3*C63/100</f>
        <v>9.102</v>
      </c>
      <c r="G63" s="39" t="n">
        <f aca="false">0.4*C63/100</f>
        <v>0.296</v>
      </c>
      <c r="H63" s="64"/>
      <c r="I63" s="47" t="n">
        <v>0</v>
      </c>
      <c r="J63" s="61" t="n">
        <f aca="false">I63*B63/1000</f>
        <v>0</v>
      </c>
      <c r="K63" s="102"/>
      <c r="L63" s="43"/>
      <c r="M63" s="43"/>
      <c r="N63" s="43"/>
      <c r="O63" s="43"/>
      <c r="P63" s="43"/>
      <c r="Q63" s="43"/>
      <c r="R63" s="43"/>
      <c r="S63" s="152"/>
      <c r="T63" s="153"/>
      <c r="U63" s="172"/>
      <c r="V63" s="170"/>
      <c r="W63" s="10"/>
      <c r="X63" s="10"/>
      <c r="Y63" s="10"/>
      <c r="Z63" s="10"/>
      <c r="AA63" s="10"/>
      <c r="AB63" s="10"/>
    </row>
    <row r="64" customFormat="false" ht="26.25" hidden="false" customHeight="true" outlineLevel="0" collapsed="false">
      <c r="A64" s="36" t="s">
        <v>282</v>
      </c>
      <c r="B64" s="37" t="n">
        <v>22</v>
      </c>
      <c r="C64" s="37" t="n">
        <v>22</v>
      </c>
      <c r="D64" s="49"/>
      <c r="E64" s="64" t="n">
        <f aca="false">7.6*C64/100</f>
        <v>1.672</v>
      </c>
      <c r="F64" s="64" t="n">
        <f aca="false">0.9*C64/100</f>
        <v>0.198</v>
      </c>
      <c r="G64" s="64" t="n">
        <f aca="false">48.4*C64/100</f>
        <v>10.648</v>
      </c>
      <c r="H64" s="64"/>
      <c r="I64" s="47" t="n">
        <v>0</v>
      </c>
      <c r="J64" s="61" t="n">
        <f aca="false">I64*B64/1000</f>
        <v>0</v>
      </c>
      <c r="K64" s="102"/>
      <c r="L64" s="43"/>
      <c r="M64" s="43"/>
      <c r="N64" s="43"/>
      <c r="O64" s="43"/>
      <c r="P64" s="43"/>
      <c r="Q64" s="43"/>
      <c r="R64" s="43"/>
      <c r="S64" s="152"/>
      <c r="T64" s="152"/>
      <c r="U64" s="172"/>
      <c r="V64" s="170"/>
    </row>
    <row r="65" s="73" customFormat="true" ht="16.5" hidden="false" customHeight="true" outlineLevel="0" collapsed="false">
      <c r="A65" s="36" t="s">
        <v>30</v>
      </c>
      <c r="B65" s="37" t="n">
        <v>16</v>
      </c>
      <c r="C65" s="37" t="n">
        <v>16</v>
      </c>
      <c r="D65" s="49"/>
      <c r="E65" s="46" t="n">
        <f aca="false">2.8*C65/100</f>
        <v>0.448</v>
      </c>
      <c r="F65" s="46" t="n">
        <f aca="false">3.2*C65/100</f>
        <v>0.512</v>
      </c>
      <c r="G65" s="46" t="n">
        <f aca="false">4.7*C65/100</f>
        <v>0.752</v>
      </c>
      <c r="H65" s="64"/>
      <c r="I65" s="34" t="n">
        <v>0</v>
      </c>
      <c r="J65" s="61" t="n">
        <f aca="false">I65*B65/1000</f>
        <v>0</v>
      </c>
      <c r="K65" s="54"/>
      <c r="L65" s="34"/>
      <c r="M65" s="34"/>
      <c r="N65" s="34"/>
      <c r="O65" s="34"/>
      <c r="P65" s="34"/>
      <c r="Q65" s="34"/>
      <c r="R65" s="34"/>
      <c r="S65" s="158"/>
      <c r="T65" s="159"/>
      <c r="U65" s="464"/>
      <c r="V65" s="201"/>
      <c r="W65" s="111"/>
      <c r="X65" s="111"/>
      <c r="Y65" s="111"/>
      <c r="Z65" s="111"/>
      <c r="AA65" s="111"/>
      <c r="AB65" s="111"/>
    </row>
    <row r="66" s="73" customFormat="true" ht="15" hidden="false" customHeight="true" outlineLevel="0" collapsed="false">
      <c r="A66" s="36" t="s">
        <v>200</v>
      </c>
      <c r="B66" s="37" t="n">
        <v>7</v>
      </c>
      <c r="C66" s="37" t="n">
        <v>7</v>
      </c>
      <c r="D66" s="49"/>
      <c r="E66" s="39" t="n">
        <f aca="false">12.7*C66/100</f>
        <v>0.889</v>
      </c>
      <c r="F66" s="39" t="n">
        <f aca="false">11.5*C66/100</f>
        <v>0.805</v>
      </c>
      <c r="G66" s="39" t="n">
        <f aca="false">0.7*C66/100</f>
        <v>0.049</v>
      </c>
      <c r="H66" s="64"/>
      <c r="I66" s="61" t="n">
        <v>0</v>
      </c>
      <c r="J66" s="61" t="n">
        <f aca="false">I66*B66/1000</f>
        <v>0</v>
      </c>
      <c r="K66" s="61"/>
      <c r="L66" s="61"/>
      <c r="M66" s="61"/>
      <c r="N66" s="61"/>
      <c r="O66" s="61"/>
      <c r="P66" s="61"/>
      <c r="Q66" s="61"/>
      <c r="R66" s="61"/>
      <c r="S66" s="158"/>
      <c r="T66" s="159"/>
      <c r="U66" s="464"/>
      <c r="V66" s="201"/>
      <c r="W66" s="111"/>
      <c r="X66" s="111"/>
      <c r="Y66" s="111"/>
      <c r="Z66" s="111"/>
      <c r="AA66" s="111"/>
      <c r="AB66" s="111"/>
    </row>
    <row r="67" customFormat="false" ht="17.25" hidden="false" customHeight="true" outlineLevel="0" collapsed="false">
      <c r="A67" s="36" t="s">
        <v>52</v>
      </c>
      <c r="B67" s="131" t="n">
        <f aca="false">C67*1.16</f>
        <v>9.28</v>
      </c>
      <c r="C67" s="115" t="n">
        <v>8</v>
      </c>
      <c r="D67" s="266"/>
      <c r="E67" s="32" t="n">
        <f aca="false">1.7*C67/100</f>
        <v>0.136</v>
      </c>
      <c r="F67" s="45" t="n">
        <v>0</v>
      </c>
      <c r="G67" s="45" t="n">
        <f aca="false">9.5*C67/100</f>
        <v>0.76</v>
      </c>
      <c r="H67" s="64"/>
      <c r="I67" s="61" t="n">
        <v>0</v>
      </c>
      <c r="J67" s="61" t="n">
        <f aca="false">I67*B67/1000</f>
        <v>0</v>
      </c>
      <c r="K67" s="61"/>
      <c r="L67" s="61"/>
      <c r="M67" s="61"/>
      <c r="N67" s="61"/>
      <c r="O67" s="61"/>
      <c r="P67" s="61"/>
      <c r="Q67" s="61"/>
      <c r="R67" s="61"/>
      <c r="S67" s="152"/>
      <c r="T67" s="152"/>
      <c r="U67" s="172"/>
      <c r="V67" s="170"/>
    </row>
    <row r="68" s="55" customFormat="true" ht="18" hidden="false" customHeight="true" outlineLevel="0" collapsed="false">
      <c r="A68" s="36" t="s">
        <v>32</v>
      </c>
      <c r="B68" s="253" t="n">
        <v>1</v>
      </c>
      <c r="C68" s="37" t="n">
        <v>1</v>
      </c>
      <c r="D68" s="49"/>
      <c r="E68" s="64" t="n">
        <v>0</v>
      </c>
      <c r="F68" s="64" t="n">
        <v>0</v>
      </c>
      <c r="G68" s="64" t="n">
        <v>0</v>
      </c>
      <c r="H68" s="64"/>
      <c r="I68" s="41" t="n">
        <v>0</v>
      </c>
      <c r="J68" s="61" t="n">
        <f aca="false">I68*B68/1000</f>
        <v>0</v>
      </c>
      <c r="K68" s="47"/>
      <c r="L68" s="258"/>
      <c r="M68" s="258"/>
      <c r="N68" s="258"/>
      <c r="O68" s="259"/>
      <c r="P68" s="259"/>
      <c r="Q68" s="258"/>
      <c r="R68" s="258"/>
      <c r="S68" s="152"/>
      <c r="T68" s="153"/>
      <c r="U68" s="172"/>
      <c r="V68" s="170"/>
      <c r="W68" s="10"/>
      <c r="X68" s="10"/>
      <c r="Y68" s="10"/>
      <c r="Z68" s="10"/>
      <c r="AA68" s="10"/>
      <c r="AB68" s="10"/>
    </row>
    <row r="69" s="55" customFormat="true" ht="16.5" hidden="false" customHeight="true" outlineLevel="0" collapsed="false">
      <c r="A69" s="36" t="s">
        <v>53</v>
      </c>
      <c r="B69" s="37" t="n">
        <v>4</v>
      </c>
      <c r="C69" s="37" t="n">
        <v>4</v>
      </c>
      <c r="D69" s="49"/>
      <c r="E69" s="45" t="n">
        <f aca="false">0.6*C69/100</f>
        <v>0.024</v>
      </c>
      <c r="F69" s="45" t="n">
        <f aca="false">82.5*C69/100</f>
        <v>3.3</v>
      </c>
      <c r="G69" s="45" t="n">
        <f aca="false">0.9*C69/100</f>
        <v>0.036</v>
      </c>
      <c r="H69" s="64"/>
      <c r="I69" s="41" t="n">
        <v>0</v>
      </c>
      <c r="J69" s="61" t="n">
        <f aca="false">I69*B69/1000</f>
        <v>0</v>
      </c>
      <c r="K69" s="47"/>
      <c r="L69" s="258"/>
      <c r="M69" s="258"/>
      <c r="N69" s="258"/>
      <c r="O69" s="259"/>
      <c r="P69" s="259"/>
      <c r="Q69" s="258"/>
      <c r="R69" s="258"/>
      <c r="S69" s="152"/>
      <c r="T69" s="153"/>
      <c r="U69" s="172"/>
      <c r="V69" s="170"/>
      <c r="W69" s="10"/>
      <c r="X69" s="10"/>
      <c r="Y69" s="10"/>
      <c r="Z69" s="10"/>
      <c r="AA69" s="10"/>
      <c r="AB69" s="10"/>
    </row>
    <row r="70" s="475" customFormat="true" ht="26.1" hidden="false" customHeight="true" outlineLevel="0" collapsed="false">
      <c r="A70" s="254"/>
      <c r="B70" s="471"/>
      <c r="C70" s="472"/>
      <c r="D70" s="473"/>
      <c r="E70" s="27" t="n">
        <f aca="false">E71-(E71*6/100)</f>
        <v>4.90398</v>
      </c>
      <c r="F70" s="27" t="n">
        <f aca="false">F71-(F71*12/100)</f>
        <v>4.10696</v>
      </c>
      <c r="G70" s="27" t="n">
        <f aca="false">G71-(G71*9/100)</f>
        <v>31.8864</v>
      </c>
      <c r="H70" s="91" t="n">
        <f aca="false">E70*4+F70*9+G70*4</f>
        <v>184.12416</v>
      </c>
      <c r="I70" s="41"/>
      <c r="J70" s="41"/>
      <c r="K70" s="34"/>
      <c r="L70" s="43"/>
      <c r="M70" s="43"/>
      <c r="N70" s="43"/>
      <c r="O70" s="43"/>
      <c r="P70" s="43"/>
      <c r="Q70" s="43"/>
      <c r="R70" s="43"/>
      <c r="S70" s="474"/>
      <c r="T70" s="474"/>
      <c r="U70" s="474"/>
      <c r="V70" s="474"/>
      <c r="W70" s="474"/>
      <c r="X70" s="474"/>
      <c r="Y70" s="474"/>
      <c r="Z70" s="474"/>
      <c r="AA70" s="474"/>
      <c r="AB70" s="474"/>
      <c r="AC70" s="474"/>
      <c r="AD70" s="474"/>
      <c r="AE70" s="474"/>
      <c r="AF70" s="474"/>
      <c r="AG70" s="474"/>
      <c r="AH70" s="474"/>
      <c r="AI70" s="474"/>
      <c r="AJ70" s="474"/>
      <c r="AK70" s="474"/>
      <c r="AL70" s="474"/>
      <c r="AM70" s="474"/>
      <c r="AN70" s="474"/>
      <c r="AO70" s="474"/>
    </row>
    <row r="71" customFormat="false" ht="26.1" hidden="false" customHeight="true" outlineLevel="0" collapsed="false">
      <c r="A71" s="476" t="s">
        <v>283</v>
      </c>
      <c r="B71" s="476"/>
      <c r="C71" s="476"/>
      <c r="D71" s="125" t="n">
        <v>180</v>
      </c>
      <c r="E71" s="32" t="n">
        <f aca="false">E72+E73+E74+E75</f>
        <v>5.217</v>
      </c>
      <c r="F71" s="32" t="n">
        <f aca="false">F72+F73+F74+F75</f>
        <v>4.667</v>
      </c>
      <c r="G71" s="32" t="n">
        <f aca="false">G72+G73+G74+G75</f>
        <v>35.04</v>
      </c>
      <c r="H71" s="53" t="n">
        <f aca="false">G71*4+F71*9+E71*4</f>
        <v>203.031</v>
      </c>
      <c r="I71" s="32"/>
      <c r="J71" s="477" t="n">
        <f aca="false">J72+J73+J74+J75</f>
        <v>0</v>
      </c>
      <c r="K71" s="32" t="n">
        <v>2</v>
      </c>
      <c r="L71" s="32" t="n">
        <v>0.15</v>
      </c>
      <c r="M71" s="32" t="n">
        <v>20</v>
      </c>
      <c r="N71" s="32" t="n">
        <v>0.49</v>
      </c>
      <c r="O71" s="32" t="n">
        <v>11.06</v>
      </c>
      <c r="P71" s="32" t="n">
        <v>108.77</v>
      </c>
      <c r="Q71" s="32" t="n">
        <v>74.1</v>
      </c>
      <c r="R71" s="32" t="n">
        <v>2.59</v>
      </c>
    </row>
    <row r="72" s="55" customFormat="true" ht="26.1" hidden="false" customHeight="true" outlineLevel="0" collapsed="false">
      <c r="A72" s="84" t="s">
        <v>284</v>
      </c>
      <c r="B72" s="85" t="n">
        <v>45</v>
      </c>
      <c r="C72" s="119" t="n">
        <v>45</v>
      </c>
      <c r="D72" s="38"/>
      <c r="E72" s="45" t="n">
        <f aca="false">9.3*C72/100</f>
        <v>4.185</v>
      </c>
      <c r="F72" s="45" t="n">
        <f aca="false">1.1*C72/100</f>
        <v>0.495</v>
      </c>
      <c r="G72" s="45" t="n">
        <f aca="false">65.6*C72/100</f>
        <v>29.52</v>
      </c>
      <c r="H72" s="81"/>
      <c r="I72" s="61" t="n">
        <v>0</v>
      </c>
      <c r="J72" s="47" t="n">
        <f aca="false">B72*I72/1000</f>
        <v>0</v>
      </c>
      <c r="K72" s="57"/>
      <c r="L72" s="43"/>
      <c r="M72" s="43"/>
      <c r="N72" s="43"/>
      <c r="O72" s="43"/>
      <c r="P72" s="43"/>
      <c r="Q72" s="43"/>
      <c r="R72" s="43"/>
    </row>
    <row r="73" s="55" customFormat="true" ht="26.1" hidden="false" customHeight="true" outlineLevel="0" collapsed="false">
      <c r="A73" s="84" t="s">
        <v>33</v>
      </c>
      <c r="B73" s="85" t="n">
        <v>5</v>
      </c>
      <c r="C73" s="119" t="n">
        <v>5</v>
      </c>
      <c r="D73" s="38"/>
      <c r="E73" s="45" t="n">
        <f aca="false">0.6*C73/100</f>
        <v>0.03</v>
      </c>
      <c r="F73" s="45" t="n">
        <f aca="false">82.5*C73/100</f>
        <v>4.125</v>
      </c>
      <c r="G73" s="45" t="n">
        <f aca="false">0.9*C73/100</f>
        <v>0.045</v>
      </c>
      <c r="H73" s="81"/>
      <c r="I73" s="61" t="n">
        <v>0</v>
      </c>
      <c r="J73" s="47" t="n">
        <f aca="false">B73*I73/1000</f>
        <v>0</v>
      </c>
      <c r="K73" s="57"/>
      <c r="L73" s="43"/>
      <c r="M73" s="43"/>
      <c r="N73" s="43"/>
      <c r="O73" s="43"/>
      <c r="P73" s="43"/>
      <c r="Q73" s="43"/>
      <c r="R73" s="43"/>
    </row>
    <row r="74" customFormat="false" ht="26.1" hidden="false" customHeight="true" outlineLevel="0" collapsed="false">
      <c r="A74" s="84" t="s">
        <v>285</v>
      </c>
      <c r="B74" s="85" t="n">
        <v>27</v>
      </c>
      <c r="C74" s="119" t="n">
        <v>23</v>
      </c>
      <c r="D74" s="38"/>
      <c r="E74" s="56" t="n">
        <f aca="false">1.7*C74/100</f>
        <v>0.391</v>
      </c>
      <c r="F74" s="56" t="n">
        <v>0</v>
      </c>
      <c r="G74" s="56" t="n">
        <f aca="false">9.5*C74/100</f>
        <v>2.185</v>
      </c>
      <c r="H74" s="81"/>
      <c r="I74" s="61" t="n">
        <v>0</v>
      </c>
      <c r="J74" s="47" t="n">
        <f aca="false">B74*I74/1000</f>
        <v>0</v>
      </c>
      <c r="K74" s="57"/>
      <c r="L74" s="43"/>
      <c r="M74" s="43"/>
      <c r="N74" s="43"/>
      <c r="O74" s="43"/>
      <c r="P74" s="43"/>
      <c r="Q74" s="43"/>
      <c r="R74" s="43"/>
    </row>
    <row r="75" s="55" customFormat="true" ht="26.1" hidden="false" customHeight="true" outlineLevel="0" collapsed="false">
      <c r="A75" s="84" t="s">
        <v>143</v>
      </c>
      <c r="B75" s="85" t="n">
        <v>59</v>
      </c>
      <c r="C75" s="119" t="n">
        <v>47</v>
      </c>
      <c r="D75" s="38"/>
      <c r="E75" s="56" t="n">
        <f aca="false">1.3*C75/100</f>
        <v>0.611</v>
      </c>
      <c r="F75" s="56" t="n">
        <f aca="false">0.1*C75/100</f>
        <v>0.047</v>
      </c>
      <c r="G75" s="56" t="n">
        <f aca="false">7*C75/100</f>
        <v>3.29</v>
      </c>
      <c r="H75" s="81"/>
      <c r="I75" s="61" t="n">
        <v>0</v>
      </c>
      <c r="J75" s="47" t="n">
        <f aca="false">B75*I75/1000</f>
        <v>0</v>
      </c>
      <c r="K75" s="86"/>
      <c r="L75" s="42"/>
      <c r="M75" s="42"/>
      <c r="N75" s="42"/>
      <c r="O75" s="43"/>
      <c r="P75" s="43"/>
      <c r="Q75" s="42"/>
      <c r="R75" s="42"/>
    </row>
    <row r="76" s="55" customFormat="true" ht="26.1" hidden="false" customHeight="true" outlineLevel="0" collapsed="false">
      <c r="A76" s="77" t="s">
        <v>191</v>
      </c>
      <c r="B76" s="77"/>
      <c r="C76" s="77"/>
      <c r="D76" s="31" t="s">
        <v>70</v>
      </c>
      <c r="E76" s="32" t="n">
        <f aca="false">E77+E78+E79+E80</f>
        <v>0.826</v>
      </c>
      <c r="F76" s="32" t="n">
        <f aca="false">F77+F78+F79+F80</f>
        <v>5.795</v>
      </c>
      <c r="G76" s="32" t="n">
        <f aca="false">G77+G78+G79+G80</f>
        <v>0.886</v>
      </c>
      <c r="H76" s="53" t="n">
        <f aca="false">G76*4+F76*9+E76*4</f>
        <v>59.003</v>
      </c>
      <c r="I76" s="34"/>
      <c r="J76" s="274" t="n">
        <f aca="false">J77+J78+J79+J80</f>
        <v>0</v>
      </c>
      <c r="K76" s="34" t="n">
        <v>9.8</v>
      </c>
      <c r="L76" s="34" t="n">
        <v>0.03</v>
      </c>
      <c r="M76" s="34" t="n">
        <v>0</v>
      </c>
      <c r="N76" s="34" t="n">
        <v>0.1</v>
      </c>
      <c r="O76" s="34" t="n">
        <v>22.5</v>
      </c>
      <c r="P76" s="34" t="n">
        <v>41.16</v>
      </c>
      <c r="Q76" s="34" t="n">
        <v>13.72</v>
      </c>
      <c r="R76" s="34" t="n">
        <v>0.59</v>
      </c>
    </row>
    <row r="77" s="55" customFormat="true" ht="33" hidden="false" customHeight="true" outlineLevel="0" collapsed="false">
      <c r="A77" s="36" t="s">
        <v>71</v>
      </c>
      <c r="B77" s="44" t="n">
        <v>105</v>
      </c>
      <c r="C77" s="37" t="n">
        <v>100</v>
      </c>
      <c r="D77" s="37"/>
      <c r="E77" s="45" t="n">
        <f aca="false">0.8*C77/100</f>
        <v>0.8</v>
      </c>
      <c r="F77" s="45" t="n">
        <f aca="false">0.8*C77/100</f>
        <v>0.8</v>
      </c>
      <c r="G77" s="45" t="n">
        <f aca="false">0.8*C77/100</f>
        <v>0.8</v>
      </c>
      <c r="H77" s="56"/>
      <c r="I77" s="41" t="n">
        <v>0</v>
      </c>
      <c r="J77" s="41" t="n">
        <f aca="false">I77*B77/1000</f>
        <v>0</v>
      </c>
      <c r="K77" s="41"/>
      <c r="L77" s="34"/>
      <c r="M77" s="34"/>
      <c r="N77" s="34"/>
      <c r="O77" s="34"/>
      <c r="P77" s="34"/>
      <c r="Q77" s="34"/>
      <c r="R77" s="34"/>
    </row>
    <row r="78" s="55" customFormat="true" ht="21.75" hidden="false" customHeight="true" outlineLevel="0" collapsed="false">
      <c r="A78" s="36" t="s">
        <v>72</v>
      </c>
      <c r="B78" s="44" t="n">
        <f aca="false">C78*1.02</f>
        <v>102</v>
      </c>
      <c r="C78" s="44" t="n">
        <v>100</v>
      </c>
      <c r="D78" s="37"/>
      <c r="E78" s="45"/>
      <c r="F78" s="45"/>
      <c r="G78" s="45"/>
      <c r="H78" s="64"/>
      <c r="I78" s="47"/>
      <c r="J78" s="41" t="n">
        <f aca="false">I78*B78/1000</f>
        <v>0</v>
      </c>
      <c r="K78" s="27"/>
      <c r="L78" s="137"/>
      <c r="M78" s="137"/>
      <c r="N78" s="137"/>
      <c r="O78" s="138"/>
      <c r="P78" s="138"/>
      <c r="Q78" s="137"/>
      <c r="R78" s="137"/>
    </row>
    <row r="79" customFormat="false" ht="26.1" hidden="false" customHeight="true" outlineLevel="0" collapsed="false">
      <c r="A79" s="48" t="s">
        <v>73</v>
      </c>
      <c r="B79" s="119" t="n">
        <v>5</v>
      </c>
      <c r="C79" s="119" t="n">
        <v>5</v>
      </c>
      <c r="D79" s="37"/>
      <c r="E79" s="45" t="n">
        <f aca="false">0*C79/100</f>
        <v>0</v>
      </c>
      <c r="F79" s="45" t="n">
        <f aca="false">99.9*C79/100</f>
        <v>4.995</v>
      </c>
      <c r="G79" s="45" t="n">
        <f aca="false">0*C79/100</f>
        <v>0</v>
      </c>
      <c r="H79" s="64"/>
      <c r="I79" s="41" t="n">
        <v>0</v>
      </c>
      <c r="J79" s="41" t="n">
        <f aca="false">I79*B79/1000</f>
        <v>0</v>
      </c>
      <c r="K79" s="27"/>
      <c r="L79" s="137"/>
      <c r="M79" s="137"/>
      <c r="N79" s="137"/>
      <c r="O79" s="138"/>
      <c r="P79" s="138"/>
      <c r="Q79" s="137"/>
      <c r="R79" s="137"/>
    </row>
    <row r="80" s="55" customFormat="true" ht="26.1" hidden="false" customHeight="true" outlineLevel="0" collapsed="false">
      <c r="A80" s="36" t="s">
        <v>74</v>
      </c>
      <c r="B80" s="139" t="n">
        <f aca="false">C80*1.35</f>
        <v>2.7</v>
      </c>
      <c r="C80" s="37" t="n">
        <v>2</v>
      </c>
      <c r="D80" s="38"/>
      <c r="E80" s="45" t="n">
        <f aca="false">1.3*C80/100</f>
        <v>0.026</v>
      </c>
      <c r="F80" s="45" t="n">
        <f aca="false">0*C80/100</f>
        <v>0</v>
      </c>
      <c r="G80" s="45" t="n">
        <f aca="false">4.3*C80/100</f>
        <v>0.086</v>
      </c>
      <c r="H80" s="18"/>
      <c r="I80" s="41" t="n">
        <v>0</v>
      </c>
      <c r="J80" s="41" t="n">
        <f aca="false">I80*B80/1000</f>
        <v>0</v>
      </c>
      <c r="K80" s="54"/>
      <c r="L80" s="137"/>
      <c r="M80" s="137"/>
      <c r="N80" s="137"/>
      <c r="O80" s="138"/>
      <c r="P80" s="138"/>
      <c r="Q80" s="137"/>
      <c r="R80" s="137"/>
    </row>
    <row r="81" customFormat="false" ht="26.1" hidden="false" customHeight="true" outlineLevel="0" collapsed="false">
      <c r="A81" s="93" t="s">
        <v>286</v>
      </c>
      <c r="B81" s="93"/>
      <c r="C81" s="93"/>
      <c r="D81" s="31" t="n">
        <v>200</v>
      </c>
      <c r="E81" s="32" t="n">
        <f aca="false">E82+E83</f>
        <v>0.495</v>
      </c>
      <c r="F81" s="32" t="n">
        <f aca="false">F82+F83</f>
        <v>0</v>
      </c>
      <c r="G81" s="32" t="n">
        <f aca="false">G82+G83</f>
        <v>32.65</v>
      </c>
      <c r="H81" s="67" t="n">
        <f aca="false">G81*4+F81*9+E81*4</f>
        <v>132.58</v>
      </c>
      <c r="I81" s="41"/>
      <c r="J81" s="274" t="n">
        <f aca="false">J82+J83</f>
        <v>0</v>
      </c>
      <c r="K81" s="34" t="n">
        <v>0</v>
      </c>
      <c r="L81" s="34" t="n">
        <v>0</v>
      </c>
      <c r="M81" s="34" t="n">
        <v>0</v>
      </c>
      <c r="N81" s="34" t="n">
        <v>0</v>
      </c>
      <c r="O81" s="34" t="n">
        <v>6.91</v>
      </c>
      <c r="P81" s="34" t="n">
        <v>13.69</v>
      </c>
      <c r="Q81" s="34" t="n">
        <v>0.96</v>
      </c>
      <c r="R81" s="34" t="n">
        <v>0</v>
      </c>
    </row>
    <row r="82" s="55" customFormat="true" ht="26.1" hidden="false" customHeight="true" outlineLevel="0" collapsed="false">
      <c r="A82" s="50" t="s">
        <v>287</v>
      </c>
      <c r="B82" s="37" t="n">
        <v>25</v>
      </c>
      <c r="C82" s="37" t="n">
        <v>25</v>
      </c>
      <c r="D82" s="38"/>
      <c r="E82" s="46" t="n">
        <f aca="false">1.8*C82/100</f>
        <v>0.45</v>
      </c>
      <c r="F82" s="46" t="n">
        <v>0</v>
      </c>
      <c r="G82" s="46" t="n">
        <f aca="false">70.9*C82/100</f>
        <v>17.725</v>
      </c>
      <c r="H82" s="33"/>
      <c r="I82" s="41" t="n">
        <v>0</v>
      </c>
      <c r="J82" s="41" t="n">
        <f aca="false">B82*I82/1000</f>
        <v>0</v>
      </c>
      <c r="K82" s="54"/>
      <c r="L82" s="137"/>
      <c r="M82" s="137"/>
      <c r="N82" s="137"/>
      <c r="O82" s="138"/>
      <c r="P82" s="138"/>
      <c r="Q82" s="137"/>
      <c r="R82" s="137"/>
    </row>
    <row r="83" s="55" customFormat="true" ht="26.1" hidden="false" customHeight="true" outlineLevel="0" collapsed="false">
      <c r="A83" s="36" t="s">
        <v>31</v>
      </c>
      <c r="B83" s="37" t="n">
        <v>15</v>
      </c>
      <c r="C83" s="37" t="n">
        <v>15</v>
      </c>
      <c r="D83" s="31"/>
      <c r="E83" s="46" t="n">
        <f aca="false">0.3*C83/100</f>
        <v>0.045</v>
      </c>
      <c r="F83" s="46" t="n">
        <f aca="false">0*C83/100</f>
        <v>0</v>
      </c>
      <c r="G83" s="46" t="n">
        <f aca="false">99.5*C83/100</f>
        <v>14.925</v>
      </c>
      <c r="H83" s="33"/>
      <c r="I83" s="391" t="n">
        <v>0</v>
      </c>
      <c r="J83" s="394" t="n">
        <f aca="false">I83*B83/1000</f>
        <v>0</v>
      </c>
      <c r="K83" s="34"/>
      <c r="L83" s="34"/>
      <c r="M83" s="34"/>
      <c r="N83" s="34"/>
      <c r="O83" s="34"/>
      <c r="P83" s="34"/>
      <c r="Q83" s="34"/>
      <c r="R83" s="34"/>
    </row>
    <row r="84" customFormat="false" ht="26.1" hidden="false" customHeight="true" outlineLevel="0" collapsed="false">
      <c r="A84" s="69" t="s">
        <v>41</v>
      </c>
      <c r="B84" s="69"/>
      <c r="C84" s="69"/>
      <c r="D84" s="70" t="n">
        <v>30</v>
      </c>
      <c r="E84" s="32" t="n">
        <f aca="false">6.6*D84/100</f>
        <v>1.98</v>
      </c>
      <c r="F84" s="32" t="n">
        <f aca="false">1.1*D84/100</f>
        <v>0.33</v>
      </c>
      <c r="G84" s="32" t="n">
        <f aca="false">41*D84/100</f>
        <v>12.3</v>
      </c>
      <c r="H84" s="28" t="n">
        <f aca="false">E84*4+F84*9+G84*4</f>
        <v>60.09</v>
      </c>
      <c r="I84" s="41" t="n">
        <v>0</v>
      </c>
      <c r="J84" s="35" t="n">
        <f aca="false">I84*D84/1000</f>
        <v>0</v>
      </c>
      <c r="K84" s="34" t="n">
        <v>0</v>
      </c>
      <c r="L84" s="34" t="n">
        <v>0.0333333333333333</v>
      </c>
      <c r="M84" s="34" t="n">
        <v>0</v>
      </c>
      <c r="N84" s="34" t="n">
        <v>0.32</v>
      </c>
      <c r="O84" s="34" t="n">
        <v>7</v>
      </c>
      <c r="P84" s="34" t="n">
        <v>31</v>
      </c>
      <c r="Q84" s="34" t="n">
        <v>8.2</v>
      </c>
      <c r="R84" s="34" t="n">
        <v>0.58</v>
      </c>
    </row>
    <row r="85" s="55" customFormat="true" ht="26.1" hidden="false" customHeight="true" outlineLevel="0" collapsed="false">
      <c r="A85" s="69" t="s">
        <v>76</v>
      </c>
      <c r="B85" s="69"/>
      <c r="C85" s="69"/>
      <c r="D85" s="70" t="n">
        <v>30</v>
      </c>
      <c r="E85" s="32" t="n">
        <f aca="false">7.6*D85/100</f>
        <v>2.28</v>
      </c>
      <c r="F85" s="32" t="n">
        <f aca="false">0.9*D85/100</f>
        <v>0.27</v>
      </c>
      <c r="G85" s="32" t="n">
        <f aca="false">48.4*D85/100</f>
        <v>14.52</v>
      </c>
      <c r="H85" s="28" t="n">
        <f aca="false">E85*4+F85*9+G85*4</f>
        <v>69.63</v>
      </c>
      <c r="I85" s="41" t="n">
        <v>0</v>
      </c>
      <c r="J85" s="35" t="n">
        <f aca="false">I85*D85/1000</f>
        <v>0</v>
      </c>
      <c r="K85" s="34" t="n">
        <v>0</v>
      </c>
      <c r="L85" s="34" t="n">
        <v>0.02</v>
      </c>
      <c r="M85" s="34" t="n">
        <v>0</v>
      </c>
      <c r="N85" s="34" t="n">
        <v>0.03</v>
      </c>
      <c r="O85" s="34" t="n">
        <v>2.99</v>
      </c>
      <c r="P85" s="34" t="n">
        <v>13</v>
      </c>
      <c r="Q85" s="34" t="n">
        <v>2.74</v>
      </c>
      <c r="R85" s="34" t="n">
        <v>0.31</v>
      </c>
    </row>
    <row r="86" s="55" customFormat="true" ht="26.1" hidden="false" customHeight="true" outlineLevel="0" collapsed="false">
      <c r="A86" s="147" t="s">
        <v>111</v>
      </c>
      <c r="B86" s="148" t="n">
        <v>150</v>
      </c>
      <c r="C86" s="149"/>
      <c r="D86" s="150" t="n">
        <v>150</v>
      </c>
      <c r="E86" s="117" t="n">
        <f aca="false">0.4*D86/100</f>
        <v>0.6</v>
      </c>
      <c r="F86" s="117" t="n">
        <v>0</v>
      </c>
      <c r="G86" s="117" t="n">
        <f aca="false">11.3*D86/100</f>
        <v>16.95</v>
      </c>
      <c r="H86" s="67" t="n">
        <f aca="false">E86*4+F86*9+G86*4</f>
        <v>70.2</v>
      </c>
      <c r="I86" s="41" t="n">
        <v>0</v>
      </c>
      <c r="J86" s="34" t="n">
        <f aca="false">I86*B86/1000</f>
        <v>0</v>
      </c>
      <c r="K86" s="34" t="n">
        <v>9.46153846153846</v>
      </c>
      <c r="L86" s="34" t="n">
        <v>0.0692307692307692</v>
      </c>
      <c r="M86" s="34" t="n">
        <v>0</v>
      </c>
      <c r="N86" s="34" t="n">
        <v>0.346153846153846</v>
      </c>
      <c r="O86" s="34" t="n">
        <v>40.7307692307692</v>
      </c>
      <c r="P86" s="34" t="n">
        <v>72.5576923076923</v>
      </c>
      <c r="Q86" s="34" t="n">
        <v>18.2307692307692</v>
      </c>
      <c r="R86" s="34" t="n">
        <v>0</v>
      </c>
    </row>
    <row r="87" s="55" customFormat="true" ht="26.1" hidden="false" customHeight="true" outlineLevel="0" collapsed="false">
      <c r="A87" s="142" t="s">
        <v>77</v>
      </c>
      <c r="B87" s="142"/>
      <c r="C87" s="142"/>
      <c r="D87" s="142"/>
      <c r="E87" s="143" t="n">
        <f aca="false">E88+E89</f>
        <v>7.64</v>
      </c>
      <c r="F87" s="143" t="n">
        <f aca="false">F88+F89</f>
        <v>24.52</v>
      </c>
      <c r="G87" s="143" t="n">
        <f aca="false">G88+G89</f>
        <v>34.9</v>
      </c>
      <c r="H87" s="28" t="n">
        <f aca="false">H88+H89</f>
        <v>390.84</v>
      </c>
      <c r="I87" s="41"/>
      <c r="J87" s="274" t="n">
        <f aca="false">J88+J89</f>
        <v>0</v>
      </c>
      <c r="K87" s="47" t="n">
        <f aca="false">K88+K89</f>
        <v>0</v>
      </c>
      <c r="L87" s="47" t="n">
        <f aca="false">L88+L89</f>
        <v>0.1</v>
      </c>
      <c r="M87" s="47" t="n">
        <f aca="false">M88+M89</f>
        <v>0</v>
      </c>
      <c r="N87" s="47" t="n">
        <f aca="false">N88+N89</f>
        <v>0</v>
      </c>
      <c r="O87" s="47" t="n">
        <f aca="false">O88+O89</f>
        <v>240</v>
      </c>
      <c r="P87" s="47" t="n">
        <f aca="false">P88+P89</f>
        <v>266</v>
      </c>
      <c r="Q87" s="47" t="n">
        <f aca="false">Q88+Q89</f>
        <v>5.2</v>
      </c>
      <c r="R87" s="47" t="n">
        <f aca="false">R88+R89</f>
        <v>0.03</v>
      </c>
    </row>
    <row r="88" s="55" customFormat="true" ht="26.1" hidden="false" customHeight="true" outlineLevel="0" collapsed="false">
      <c r="A88" s="144" t="s">
        <v>288</v>
      </c>
      <c r="B88" s="65" t="n">
        <v>207</v>
      </c>
      <c r="C88" s="65"/>
      <c r="D88" s="145" t="n">
        <v>200</v>
      </c>
      <c r="E88" s="32" t="n">
        <f aca="false">2.8*D88/100</f>
        <v>5.6</v>
      </c>
      <c r="F88" s="32" t="n">
        <f aca="false">3.2*D88/100</f>
        <v>6.4</v>
      </c>
      <c r="G88" s="32" t="n">
        <f aca="false">4.1*D88/100</f>
        <v>8.2</v>
      </c>
      <c r="H88" s="67" t="n">
        <f aca="false">E88*4+F88*9+G88*4</f>
        <v>112.8</v>
      </c>
      <c r="I88" s="41" t="n">
        <v>0</v>
      </c>
      <c r="J88" s="34" t="n">
        <f aca="false">I88*B88/1000</f>
        <v>0</v>
      </c>
      <c r="K88" s="34" t="n">
        <v>0</v>
      </c>
      <c r="L88" s="34" t="n">
        <v>0.1</v>
      </c>
      <c r="M88" s="34" t="n">
        <v>0</v>
      </c>
      <c r="N88" s="34" t="n">
        <v>0</v>
      </c>
      <c r="O88" s="34" t="n">
        <v>240</v>
      </c>
      <c r="P88" s="34" t="n">
        <v>266</v>
      </c>
      <c r="Q88" s="34" t="n">
        <v>5.2</v>
      </c>
      <c r="R88" s="34" t="n">
        <v>0.03</v>
      </c>
    </row>
    <row r="89" customFormat="false" ht="26.1" hidden="false" customHeight="true" outlineLevel="0" collapsed="false">
      <c r="A89" s="77" t="s">
        <v>289</v>
      </c>
      <c r="B89" s="77"/>
      <c r="C89" s="77"/>
      <c r="D89" s="31" t="n">
        <v>60</v>
      </c>
      <c r="E89" s="32" t="n">
        <f aca="false">3.4*D89/100</f>
        <v>2.04</v>
      </c>
      <c r="F89" s="32" t="n">
        <f aca="false">30.2*D89/100</f>
        <v>18.12</v>
      </c>
      <c r="G89" s="32" t="n">
        <f aca="false">44.5*D89/100</f>
        <v>26.7</v>
      </c>
      <c r="H89" s="146" t="n">
        <f aca="false">G89*4+F89*9+E89*4</f>
        <v>278.04</v>
      </c>
      <c r="I89" s="41" t="n">
        <v>0</v>
      </c>
      <c r="J89" s="34" t="n">
        <f aca="false">I89*D89/1000</f>
        <v>0</v>
      </c>
      <c r="K89" s="34" t="n">
        <v>0</v>
      </c>
      <c r="L89" s="34" t="n">
        <v>0</v>
      </c>
      <c r="M89" s="34" t="n">
        <v>0</v>
      </c>
      <c r="N89" s="34" t="n">
        <v>0</v>
      </c>
      <c r="O89" s="34" t="n">
        <v>0</v>
      </c>
      <c r="P89" s="34" t="n">
        <v>0</v>
      </c>
      <c r="Q89" s="34" t="n">
        <v>0</v>
      </c>
      <c r="R89" s="34" t="n">
        <v>0</v>
      </c>
    </row>
    <row r="90" s="55" customFormat="true" ht="26.1" hidden="false" customHeight="true" outlineLevel="0" collapsed="false">
      <c r="A90" s="325" t="s">
        <v>179</v>
      </c>
      <c r="B90" s="325"/>
      <c r="C90" s="325"/>
      <c r="D90" s="149"/>
      <c r="E90" s="292" t="n">
        <f aca="false">'лагерь 2 день'!E6+'лагерь 2 день'!E24+'лагерь 2 день'!E87</f>
        <v>71.2130084</v>
      </c>
      <c r="F90" s="292" t="n">
        <f aca="false">'лагерь 2 день'!F6+'лагерь 2 день'!F24+'лагерь 2 день'!F87</f>
        <v>90.7522</v>
      </c>
      <c r="G90" s="292" t="n">
        <f aca="false">'лагерь 2 день'!G6+'лагерь 2 день'!G24+'лагерь 2 день'!G87</f>
        <v>260.329924</v>
      </c>
      <c r="H90" s="326" t="n">
        <f aca="false">H87+H24+H6</f>
        <v>1966.3286976</v>
      </c>
      <c r="I90" s="292"/>
      <c r="J90" s="292"/>
      <c r="K90" s="292"/>
      <c r="L90" s="292"/>
      <c r="M90" s="292"/>
      <c r="N90" s="292"/>
      <c r="O90" s="292"/>
      <c r="P90" s="292"/>
      <c r="Q90" s="292"/>
      <c r="R90" s="292"/>
    </row>
    <row r="91" customFormat="false" ht="26.1" hidden="false" customHeight="true" outlineLevel="0" collapsed="false">
      <c r="A91" s="327"/>
      <c r="B91" s="328"/>
      <c r="C91" s="329"/>
      <c r="D91" s="329"/>
      <c r="E91" s="154"/>
      <c r="F91" s="154"/>
      <c r="G91" s="154"/>
      <c r="H91" s="154"/>
      <c r="I91" s="154"/>
      <c r="J91" s="154"/>
      <c r="K91" s="155"/>
      <c r="L91" s="155"/>
      <c r="M91" s="155"/>
      <c r="N91" s="155"/>
      <c r="O91" s="155"/>
      <c r="P91" s="155"/>
      <c r="Q91" s="155"/>
      <c r="R91" s="155"/>
    </row>
    <row r="92" s="55" customFormat="true" ht="26.1" hidden="false" customHeight="true" outlineLevel="0" collapsed="false">
      <c r="A92" s="327"/>
      <c r="B92" s="327"/>
      <c r="C92" s="329"/>
      <c r="D92" s="329"/>
      <c r="E92" s="154"/>
      <c r="F92" s="154"/>
      <c r="G92" s="154"/>
      <c r="H92" s="154"/>
      <c r="I92" s="154"/>
      <c r="J92" s="154"/>
      <c r="K92" s="155"/>
      <c r="L92" s="155"/>
      <c r="M92" s="155"/>
      <c r="N92" s="155"/>
      <c r="O92" s="155"/>
      <c r="P92" s="155"/>
      <c r="Q92" s="155"/>
      <c r="R92" s="155"/>
    </row>
    <row r="93" s="55" customFormat="true" ht="26.1" hidden="false" customHeight="true" outlineLevel="0" collapsed="false">
      <c r="A93" s="327"/>
      <c r="B93" s="328"/>
      <c r="C93" s="329"/>
      <c r="D93" s="329"/>
      <c r="E93" s="154"/>
      <c r="F93" s="154"/>
      <c r="G93" s="154"/>
      <c r="H93" s="154"/>
      <c r="I93" s="154"/>
      <c r="J93" s="154"/>
      <c r="K93" s="154"/>
      <c r="L93" s="154"/>
      <c r="M93" s="154"/>
      <c r="N93" s="154"/>
      <c r="O93" s="154"/>
      <c r="P93" s="154"/>
      <c r="Q93" s="154"/>
      <c r="R93" s="154"/>
    </row>
    <row r="94" customFormat="false" ht="26.1" hidden="false" customHeight="true" outlineLevel="0" collapsed="false">
      <c r="A94" s="327"/>
      <c r="B94" s="328"/>
      <c r="C94" s="329"/>
      <c r="D94" s="329"/>
      <c r="E94" s="154"/>
      <c r="F94" s="154"/>
      <c r="G94" s="154"/>
      <c r="H94" s="154"/>
      <c r="I94" s="154"/>
      <c r="J94" s="154"/>
      <c r="K94" s="155"/>
      <c r="L94" s="155"/>
      <c r="M94" s="155"/>
      <c r="N94" s="155"/>
      <c r="O94" s="155"/>
      <c r="P94" s="155"/>
      <c r="Q94" s="155"/>
      <c r="R94" s="155"/>
    </row>
    <row r="95" customFormat="false" ht="26.1" hidden="false" customHeight="true" outlineLevel="0" collapsed="false">
      <c r="A95" s="327"/>
      <c r="B95" s="328"/>
      <c r="C95" s="329"/>
      <c r="D95" s="329"/>
      <c r="E95" s="154"/>
      <c r="F95" s="154"/>
      <c r="G95" s="154"/>
      <c r="H95" s="154"/>
      <c r="I95" s="154"/>
      <c r="J95" s="154"/>
      <c r="K95" s="154"/>
      <c r="L95" s="154"/>
      <c r="M95" s="154"/>
      <c r="N95" s="154"/>
      <c r="O95" s="154"/>
      <c r="P95" s="154"/>
      <c r="Q95" s="154"/>
      <c r="R95" s="154"/>
    </row>
    <row r="96" s="55" customFormat="true" ht="26.1" hidden="false" customHeight="true" outlineLevel="0" collapsed="false">
      <c r="A96" s="327"/>
      <c r="B96" s="328"/>
      <c r="C96" s="329"/>
      <c r="D96" s="329"/>
      <c r="E96" s="154"/>
      <c r="F96" s="154"/>
      <c r="G96" s="154"/>
      <c r="H96" s="154"/>
      <c r="I96" s="154"/>
      <c r="J96" s="154"/>
      <c r="K96" s="155"/>
      <c r="L96" s="155"/>
      <c r="M96" s="155"/>
      <c r="N96" s="155"/>
      <c r="O96" s="155"/>
      <c r="P96" s="155"/>
      <c r="Q96" s="155"/>
      <c r="R96" s="155"/>
    </row>
    <row r="97" s="55" customFormat="true" ht="31.5" hidden="false" customHeight="true" outlineLevel="0" collapsed="false">
      <c r="A97" s="327"/>
      <c r="B97" s="327"/>
      <c r="C97" s="329"/>
      <c r="D97" s="329"/>
      <c r="E97" s="154"/>
      <c r="F97" s="154"/>
      <c r="G97" s="154"/>
      <c r="H97" s="154"/>
      <c r="I97" s="154"/>
      <c r="J97" s="154"/>
      <c r="K97" s="155"/>
      <c r="L97" s="155"/>
      <c r="M97" s="155"/>
      <c r="N97" s="155"/>
      <c r="O97" s="155"/>
      <c r="P97" s="155"/>
      <c r="Q97" s="155"/>
      <c r="R97" s="155"/>
    </row>
    <row r="98" s="55" customFormat="true" ht="26.1" hidden="false" customHeight="true" outlineLevel="0" collapsed="false">
      <c r="A98" s="327"/>
      <c r="B98" s="328"/>
      <c r="C98" s="329"/>
      <c r="D98" s="329"/>
      <c r="E98" s="154"/>
      <c r="F98" s="154"/>
      <c r="G98" s="154"/>
      <c r="H98" s="154"/>
      <c r="I98" s="154"/>
      <c r="J98" s="154"/>
      <c r="K98" s="154"/>
      <c r="L98" s="154"/>
      <c r="M98" s="154"/>
      <c r="N98" s="154"/>
      <c r="O98" s="154"/>
      <c r="P98" s="154"/>
      <c r="Q98" s="154"/>
      <c r="R98" s="154"/>
    </row>
    <row r="99" s="55" customFormat="true" ht="26.1" hidden="false" customHeight="true" outlineLevel="0" collapsed="false">
      <c r="A99" s="327"/>
      <c r="B99" s="327"/>
      <c r="C99" s="329"/>
      <c r="D99" s="329"/>
      <c r="E99" s="154"/>
      <c r="F99" s="154"/>
      <c r="G99" s="154"/>
      <c r="H99" s="154"/>
      <c r="I99" s="154"/>
      <c r="J99" s="154"/>
      <c r="K99" s="155"/>
      <c r="L99" s="155"/>
      <c r="M99" s="155"/>
      <c r="N99" s="155"/>
      <c r="O99" s="155"/>
      <c r="P99" s="155"/>
      <c r="Q99" s="155"/>
      <c r="R99" s="155"/>
    </row>
    <row r="100" s="10" customFormat="true" ht="26.1" hidden="false" customHeight="true" outlineLevel="0" collapsed="false">
      <c r="A100" s="327"/>
      <c r="B100" s="328"/>
      <c r="C100" s="329"/>
      <c r="D100" s="329"/>
      <c r="E100" s="154"/>
      <c r="F100" s="154"/>
      <c r="G100" s="154"/>
      <c r="H100" s="154"/>
      <c r="I100" s="154"/>
      <c r="J100" s="154"/>
      <c r="K100" s="155"/>
      <c r="L100" s="155"/>
      <c r="M100" s="155"/>
      <c r="N100" s="155"/>
      <c r="O100" s="155"/>
      <c r="P100" s="155"/>
      <c r="Q100" s="155"/>
      <c r="R100" s="155"/>
    </row>
    <row r="101" s="10" customFormat="true" ht="26.1" hidden="false" customHeight="true" outlineLevel="0" collapsed="false">
      <c r="A101" s="327"/>
      <c r="B101" s="328"/>
      <c r="C101" s="329"/>
      <c r="D101" s="329"/>
      <c r="E101" s="329"/>
      <c r="F101" s="329"/>
      <c r="G101" s="329"/>
      <c r="H101" s="329"/>
      <c r="K101" s="55"/>
      <c r="L101" s="55"/>
      <c r="M101" s="55"/>
      <c r="N101" s="55"/>
      <c r="O101" s="55"/>
      <c r="P101" s="55"/>
      <c r="Q101" s="55"/>
      <c r="R101" s="55"/>
    </row>
    <row r="102" s="10" customFormat="true" ht="26.1" hidden="false" customHeight="true" outlineLevel="0" collapsed="false">
      <c r="A102" s="327"/>
      <c r="B102" s="327"/>
      <c r="C102" s="329"/>
      <c r="D102" s="329"/>
      <c r="E102" s="329"/>
      <c r="F102" s="329"/>
      <c r="G102" s="329"/>
      <c r="H102" s="329"/>
      <c r="K102" s="55"/>
      <c r="L102" s="55"/>
      <c r="M102" s="55"/>
      <c r="N102" s="55"/>
      <c r="O102" s="55"/>
      <c r="P102" s="55"/>
      <c r="Q102" s="55"/>
      <c r="R102" s="55"/>
    </row>
    <row r="103" s="55" customFormat="true" ht="26.1" hidden="false" customHeight="true" outlineLevel="0" collapsed="false">
      <c r="A103" s="327"/>
      <c r="B103" s="328"/>
      <c r="C103" s="329"/>
      <c r="D103" s="329"/>
      <c r="E103" s="329"/>
      <c r="F103" s="329"/>
      <c r="G103" s="329"/>
      <c r="H103" s="329"/>
      <c r="I103" s="10"/>
      <c r="J103" s="10"/>
      <c r="K103" s="10"/>
      <c r="L103" s="10"/>
      <c r="M103" s="10"/>
      <c r="N103" s="10"/>
      <c r="O103" s="10"/>
      <c r="P103" s="10"/>
      <c r="Q103" s="10"/>
      <c r="R103" s="10"/>
    </row>
    <row r="104" s="10" customFormat="true" ht="26.1" hidden="false" customHeight="true" outlineLevel="0" collapsed="false">
      <c r="A104" s="161"/>
      <c r="B104" s="162"/>
    </row>
    <row r="105" s="55" customFormat="true" ht="26.1" hidden="false" customHeight="true" outlineLevel="0" collapsed="false">
      <c r="A105" s="161"/>
      <c r="B105" s="162"/>
      <c r="C105" s="10"/>
      <c r="D105" s="10"/>
      <c r="E105" s="10"/>
      <c r="F105" s="10"/>
      <c r="G105" s="10"/>
      <c r="H105" s="10"/>
      <c r="I105" s="10"/>
      <c r="J105" s="10"/>
    </row>
    <row r="106" s="55" customFormat="true" ht="26.1" hidden="false" customHeight="true" outlineLevel="0" collapsed="false">
      <c r="A106" s="161"/>
      <c r="B106" s="162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</row>
    <row r="107" s="55" customFormat="true" ht="26.1" hidden="false" customHeight="true" outlineLevel="0" collapsed="false">
      <c r="A107" s="161"/>
      <c r="B107" s="161"/>
      <c r="C107" s="10"/>
      <c r="D107" s="10"/>
      <c r="E107" s="10"/>
      <c r="F107" s="10"/>
      <c r="G107" s="10"/>
      <c r="H107" s="10"/>
      <c r="I107" s="10"/>
      <c r="J107" s="10"/>
    </row>
    <row r="108" s="10" customFormat="true" ht="26.1" hidden="false" customHeight="true" outlineLevel="0" collapsed="false">
      <c r="A108" s="161"/>
      <c r="B108" s="161"/>
      <c r="K108" s="55"/>
      <c r="L108" s="55"/>
      <c r="M108" s="55"/>
      <c r="N108" s="55"/>
      <c r="O108" s="55"/>
      <c r="P108" s="55"/>
      <c r="Q108" s="55"/>
      <c r="R108" s="55"/>
    </row>
    <row r="109" s="55" customFormat="true" ht="26.1" hidden="false" customHeight="true" outlineLevel="0" collapsed="false">
      <c r="A109" s="161"/>
      <c r="B109" s="162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</row>
    <row r="110" s="10" customFormat="true" ht="26.1" hidden="false" customHeight="true" outlineLevel="0" collapsed="false">
      <c r="A110" s="183"/>
      <c r="B110" s="183"/>
    </row>
    <row r="111" s="55" customFormat="true" ht="30.75" hidden="false" customHeight="true" outlineLevel="0" collapsed="false">
      <c r="A111" s="183"/>
      <c r="B111" s="184"/>
      <c r="C111" s="10"/>
      <c r="D111" s="10"/>
      <c r="E111" s="10"/>
      <c r="F111" s="10"/>
      <c r="G111" s="10"/>
      <c r="H111" s="10"/>
      <c r="I111" s="10"/>
      <c r="J111" s="10"/>
    </row>
    <row r="112" s="10" customFormat="true" ht="26.1" hidden="false" customHeight="true" outlineLevel="0" collapsed="false">
      <c r="A112" s="170"/>
      <c r="B112" s="171"/>
      <c r="K112" s="55"/>
      <c r="L112" s="55"/>
      <c r="M112" s="55"/>
      <c r="N112" s="55"/>
      <c r="O112" s="55"/>
      <c r="P112" s="55"/>
      <c r="Q112" s="55"/>
      <c r="R112" s="55"/>
    </row>
    <row r="113" s="55" customFormat="true" ht="26.1" hidden="false" customHeight="true" outlineLevel="0" collapsed="false">
      <c r="A113" s="170"/>
      <c r="B113" s="170"/>
      <c r="C113" s="10"/>
      <c r="D113" s="10"/>
      <c r="E113" s="10"/>
      <c r="F113" s="10"/>
      <c r="G113" s="10"/>
      <c r="H113" s="10"/>
      <c r="I113" s="10"/>
      <c r="J113" s="10"/>
    </row>
    <row r="114" s="10" customFormat="true" ht="26.1" hidden="false" customHeight="true" outlineLevel="0" collapsed="false">
      <c r="A114" s="173"/>
      <c r="B114" s="173"/>
      <c r="K114" s="55"/>
      <c r="L114" s="55"/>
      <c r="M114" s="55"/>
      <c r="N114" s="55"/>
      <c r="O114" s="55"/>
      <c r="P114" s="55"/>
      <c r="Q114" s="55"/>
      <c r="R114" s="55"/>
    </row>
    <row r="115" s="10" customFormat="true" ht="26.1" hidden="false" customHeight="true" outlineLevel="0" collapsed="false">
      <c r="A115" s="173"/>
      <c r="B115" s="174"/>
    </row>
    <row r="116" s="10" customFormat="true" ht="26.1" hidden="false" customHeight="true" outlineLevel="0" collapsed="false">
      <c r="A116" s="161"/>
      <c r="B116" s="162"/>
    </row>
    <row r="117" s="55" customFormat="true" ht="26.1" hidden="false" customHeight="true" outlineLevel="0" collapsed="false">
      <c r="A117" s="161"/>
      <c r="B117" s="162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</row>
    <row r="118" s="10" customFormat="true" ht="26.1" hidden="false" customHeight="true" outlineLevel="0" collapsed="false">
      <c r="A118" s="161"/>
      <c r="B118" s="162"/>
      <c r="K118" s="55"/>
      <c r="L118" s="55"/>
      <c r="M118" s="55"/>
      <c r="N118" s="55"/>
      <c r="O118" s="55"/>
      <c r="P118" s="55"/>
      <c r="Q118" s="55"/>
      <c r="R118" s="55"/>
    </row>
    <row r="119" s="55" customFormat="true" ht="26.1" hidden="false" customHeight="true" outlineLevel="0" collapsed="false">
      <c r="A119" s="161"/>
      <c r="B119" s="161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</row>
    <row r="120" s="55" customFormat="true" ht="26.1" hidden="false" customHeight="true" outlineLevel="0" collapsed="false">
      <c r="A120" s="161"/>
      <c r="B120" s="161"/>
      <c r="C120" s="10"/>
      <c r="D120" s="10"/>
      <c r="E120" s="10"/>
      <c r="F120" s="10"/>
      <c r="G120" s="10"/>
      <c r="H120" s="10"/>
      <c r="I120" s="10"/>
      <c r="J120" s="10"/>
    </row>
    <row r="121" s="10" customFormat="true" ht="26.1" hidden="false" customHeight="true" outlineLevel="0" collapsed="false">
      <c r="A121" s="161"/>
      <c r="B121" s="161"/>
      <c r="K121" s="55"/>
      <c r="L121" s="55"/>
      <c r="M121" s="55"/>
      <c r="N121" s="55"/>
      <c r="O121" s="55"/>
      <c r="P121" s="55"/>
      <c r="Q121" s="55"/>
      <c r="R121" s="55"/>
    </row>
    <row r="122" s="55" customFormat="true" ht="26.1" hidden="false" customHeight="true" outlineLevel="0" collapsed="false">
      <c r="A122" s="161"/>
      <c r="B122" s="162"/>
      <c r="C122" s="10"/>
      <c r="D122" s="10"/>
      <c r="E122" s="10"/>
      <c r="F122" s="10"/>
      <c r="G122" s="10"/>
      <c r="H122" s="10"/>
      <c r="I122" s="10"/>
      <c r="J122" s="10"/>
    </row>
    <row r="123" s="55" customFormat="true" ht="26.1" hidden="false" customHeight="true" outlineLevel="0" collapsed="false">
      <c r="A123" s="161"/>
      <c r="B123" s="161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</row>
    <row r="124" s="73" customFormat="true" ht="30.75" hidden="false" customHeight="true" outlineLevel="0" collapsed="false">
      <c r="A124" s="161"/>
      <c r="B124" s="162"/>
      <c r="C124" s="10"/>
      <c r="D124" s="10"/>
      <c r="E124" s="10"/>
      <c r="F124" s="10"/>
      <c r="G124" s="10"/>
      <c r="H124" s="10"/>
      <c r="I124" s="10"/>
      <c r="J124" s="10"/>
      <c r="K124" s="55"/>
      <c r="L124" s="55"/>
      <c r="M124" s="55"/>
      <c r="N124" s="55"/>
      <c r="O124" s="55"/>
      <c r="P124" s="55"/>
      <c r="Q124" s="55"/>
      <c r="R124" s="55"/>
    </row>
    <row r="125" s="55" customFormat="true" ht="26.1" hidden="false" customHeight="true" outlineLevel="0" collapsed="false">
      <c r="A125" s="152"/>
      <c r="B125" s="153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</row>
    <row r="126" s="10" customFormat="true" ht="26.1" hidden="false" customHeight="true" outlineLevel="0" collapsed="false">
      <c r="A126" s="152"/>
      <c r="B126" s="153"/>
      <c r="K126" s="55"/>
      <c r="L126" s="55"/>
      <c r="M126" s="55"/>
      <c r="N126" s="55"/>
      <c r="O126" s="55"/>
      <c r="P126" s="55"/>
      <c r="Q126" s="55"/>
      <c r="R126" s="55"/>
    </row>
    <row r="127" s="55" customFormat="true" ht="26.1" hidden="false" customHeight="true" outlineLevel="0" collapsed="false">
      <c r="A127" s="152"/>
      <c r="B127" s="152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</row>
    <row r="128" s="10" customFormat="true" ht="26.1" hidden="false" customHeight="true" outlineLevel="0" collapsed="false">
      <c r="A128" s="152"/>
      <c r="B128" s="153"/>
      <c r="K128" s="55"/>
      <c r="L128" s="55"/>
      <c r="M128" s="55"/>
      <c r="N128" s="55"/>
      <c r="O128" s="55"/>
      <c r="P128" s="55"/>
      <c r="Q128" s="55"/>
      <c r="R128" s="55"/>
    </row>
    <row r="129" s="55" customFormat="true" ht="26.1" hidden="false" customHeight="true" outlineLevel="0" collapsed="false">
      <c r="A129" s="152"/>
      <c r="B129" s="152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</row>
    <row r="130" s="55" customFormat="true" ht="29.25" hidden="false" customHeight="true" outlineLevel="0" collapsed="false">
      <c r="A130" s="152"/>
      <c r="B130" s="153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</row>
    <row r="131" s="10" customFormat="true" ht="26.1" hidden="false" customHeight="true" outlineLevel="0" collapsed="false">
      <c r="A131" s="152"/>
      <c r="B131" s="152"/>
    </row>
    <row r="132" s="10" customFormat="true" ht="26.1" hidden="false" customHeight="true" outlineLevel="0" collapsed="false">
      <c r="A132" s="152"/>
      <c r="B132" s="153"/>
      <c r="K132" s="55"/>
      <c r="L132" s="55"/>
      <c r="M132" s="55"/>
      <c r="N132" s="55"/>
      <c r="O132" s="55"/>
      <c r="P132" s="55"/>
      <c r="Q132" s="55"/>
      <c r="R132" s="55"/>
    </row>
    <row r="133" s="10" customFormat="true" ht="26.1" hidden="false" customHeight="true" outlineLevel="0" collapsed="false">
      <c r="A133" s="152"/>
      <c r="B133" s="152"/>
    </row>
    <row r="134" s="10" customFormat="true" ht="26.1" hidden="false" customHeight="true" outlineLevel="0" collapsed="false">
      <c r="A134" s="152"/>
      <c r="B134" s="152"/>
      <c r="K134" s="55"/>
      <c r="L134" s="55"/>
      <c r="M134" s="55"/>
      <c r="N134" s="55"/>
      <c r="O134" s="55"/>
      <c r="P134" s="55"/>
      <c r="Q134" s="55"/>
      <c r="R134" s="55"/>
    </row>
    <row r="135" s="10" customFormat="true" ht="26.1" hidden="false" customHeight="true" outlineLevel="0" collapsed="false">
      <c r="A135" s="152"/>
      <c r="B135" s="152"/>
      <c r="K135" s="55"/>
      <c r="L135" s="55"/>
      <c r="M135" s="55"/>
      <c r="N135" s="55"/>
      <c r="O135" s="55"/>
      <c r="P135" s="55"/>
      <c r="Q135" s="55"/>
      <c r="R135" s="55"/>
    </row>
    <row r="136" s="10" customFormat="true" ht="26.1" hidden="false" customHeight="true" outlineLevel="0" collapsed="false">
      <c r="A136" s="152"/>
      <c r="B136" s="153"/>
    </row>
    <row r="137" s="55" customFormat="true" ht="26.1" hidden="false" customHeight="true" outlineLevel="0" collapsed="false">
      <c r="A137" s="152"/>
      <c r="B137" s="152"/>
      <c r="C137" s="10"/>
      <c r="D137" s="10"/>
      <c r="E137" s="10"/>
      <c r="F137" s="10"/>
      <c r="G137" s="10"/>
      <c r="H137" s="10"/>
      <c r="I137" s="10"/>
      <c r="J137" s="10"/>
    </row>
    <row r="138" s="55" customFormat="true" ht="26.1" hidden="false" customHeight="true" outlineLevel="0" collapsed="false">
      <c r="A138" s="152"/>
      <c r="B138" s="153"/>
      <c r="C138" s="10"/>
      <c r="D138" s="10"/>
      <c r="E138" s="10"/>
      <c r="F138" s="10"/>
      <c r="G138" s="10"/>
      <c r="H138" s="10"/>
      <c r="I138" s="10"/>
      <c r="J138" s="10"/>
    </row>
    <row r="139" s="10" customFormat="true" ht="26.1" hidden="false" customHeight="true" outlineLevel="0" collapsed="false">
      <c r="A139" s="152"/>
      <c r="B139" s="153"/>
      <c r="I139" s="111"/>
      <c r="J139" s="111"/>
      <c r="K139" s="73"/>
      <c r="L139" s="73"/>
      <c r="M139" s="73"/>
      <c r="N139" s="73"/>
      <c r="O139" s="73"/>
      <c r="P139" s="73"/>
      <c r="Q139" s="73"/>
      <c r="R139" s="73"/>
    </row>
    <row r="140" s="10" customFormat="true" ht="26.1" hidden="false" customHeight="true" outlineLevel="0" collapsed="false">
      <c r="A140" s="152"/>
      <c r="B140" s="152"/>
      <c r="K140" s="55"/>
      <c r="L140" s="55"/>
      <c r="M140" s="55"/>
      <c r="N140" s="55"/>
      <c r="O140" s="55"/>
      <c r="P140" s="55"/>
      <c r="Q140" s="55"/>
      <c r="R140" s="55"/>
    </row>
    <row r="141" s="10" customFormat="true" ht="26.1" hidden="false" customHeight="true" outlineLevel="0" collapsed="false">
      <c r="A141" s="152"/>
      <c r="B141" s="153"/>
    </row>
    <row r="142" s="10" customFormat="true" ht="26.1" hidden="false" customHeight="true" outlineLevel="0" collapsed="false">
      <c r="A142" s="152"/>
      <c r="B142" s="153"/>
      <c r="K142" s="55"/>
      <c r="L142" s="55"/>
      <c r="M142" s="55"/>
      <c r="N142" s="55"/>
      <c r="O142" s="55"/>
      <c r="P142" s="55"/>
      <c r="Q142" s="55"/>
      <c r="R142" s="55"/>
    </row>
    <row r="143" s="55" customFormat="true" ht="26.1" hidden="false" customHeight="true" outlineLevel="0" collapsed="false">
      <c r="A143" s="158"/>
      <c r="B143" s="159"/>
      <c r="C143" s="111"/>
      <c r="D143" s="111"/>
      <c r="E143" s="111"/>
      <c r="F143" s="111"/>
      <c r="G143" s="111"/>
      <c r="H143" s="111"/>
      <c r="I143" s="10"/>
      <c r="J143" s="10"/>
      <c r="K143" s="10"/>
      <c r="L143" s="10"/>
      <c r="M143" s="10"/>
      <c r="N143" s="10"/>
      <c r="O143" s="10"/>
      <c r="P143" s="10"/>
      <c r="Q143" s="10"/>
      <c r="R143" s="10"/>
    </row>
    <row r="144" s="55" customFormat="true" ht="26.1" hidden="false" customHeight="true" outlineLevel="0" collapsed="false">
      <c r="A144" s="152"/>
      <c r="B144" s="153"/>
      <c r="C144" s="10"/>
      <c r="D144" s="10"/>
      <c r="E144" s="10"/>
      <c r="F144" s="10"/>
      <c r="G144" s="10"/>
      <c r="H144" s="10"/>
      <c r="I144" s="10"/>
      <c r="J144" s="10"/>
    </row>
    <row r="145" s="10" customFormat="true" ht="26.1" hidden="false" customHeight="true" outlineLevel="0" collapsed="false">
      <c r="A145" s="152"/>
      <c r="B145" s="152"/>
      <c r="K145" s="55"/>
      <c r="L145" s="55"/>
      <c r="M145" s="55"/>
      <c r="N145" s="55"/>
      <c r="O145" s="55"/>
      <c r="P145" s="55"/>
      <c r="Q145" s="55"/>
      <c r="R145" s="55"/>
    </row>
    <row r="146" s="10" customFormat="true" ht="26.1" hidden="false" customHeight="true" outlineLevel="0" collapsed="false">
      <c r="A146" s="152"/>
      <c r="B146" s="153"/>
    </row>
    <row r="147" s="55" customFormat="true" ht="29.25" hidden="false" customHeight="true" outlineLevel="0" collapsed="false">
      <c r="A147" s="152"/>
      <c r="B147" s="152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</row>
    <row r="148" s="10" customFormat="true" ht="26.1" hidden="false" customHeight="true" outlineLevel="0" collapsed="false">
      <c r="A148" s="152"/>
      <c r="B148" s="153"/>
    </row>
    <row r="149" s="55" customFormat="true" ht="26.1" hidden="false" customHeight="true" outlineLevel="0" collapsed="false">
      <c r="A149" s="161"/>
      <c r="B149" s="162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</row>
    <row r="150" s="10" customFormat="true" ht="26.1" hidden="false" customHeight="true" outlineLevel="0" collapsed="false">
      <c r="A150" s="163"/>
      <c r="B150" s="163"/>
    </row>
    <row r="151" s="55" customFormat="true" ht="26.1" hidden="false" customHeight="true" outlineLevel="0" collapsed="false">
      <c r="A151" s="163"/>
      <c r="B151" s="163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</row>
    <row r="152" s="55" customFormat="true" ht="26.1" hidden="false" customHeight="true" outlineLevel="0" collapsed="false">
      <c r="A152" s="163"/>
      <c r="B152" s="163"/>
      <c r="C152" s="10"/>
      <c r="D152" s="10"/>
      <c r="E152" s="10"/>
      <c r="F152" s="10"/>
      <c r="G152" s="10"/>
      <c r="H152" s="10"/>
      <c r="I152" s="10"/>
      <c r="J152" s="10"/>
    </row>
    <row r="153" s="55" customFormat="true" ht="26.1" hidden="false" customHeight="true" outlineLevel="0" collapsed="false">
      <c r="A153" s="163"/>
      <c r="B153" s="163"/>
      <c r="C153" s="10"/>
      <c r="D153" s="10"/>
      <c r="E153" s="10"/>
      <c r="F153" s="10"/>
      <c r="G153" s="10"/>
      <c r="H153" s="10"/>
      <c r="I153" s="10"/>
      <c r="J153" s="10"/>
    </row>
    <row r="154" s="55" customFormat="true" ht="26.1" hidden="false" customHeight="true" outlineLevel="0" collapsed="false">
      <c r="A154" s="163"/>
      <c r="B154" s="163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</row>
    <row r="155" s="10" customFormat="true" ht="26.1" hidden="false" customHeight="true" outlineLevel="0" collapsed="false">
      <c r="A155" s="163"/>
      <c r="B155" s="163"/>
    </row>
    <row r="156" s="55" customFormat="true" ht="26.1" hidden="false" customHeight="true" outlineLevel="0" collapsed="false">
      <c r="A156" s="163"/>
      <c r="B156" s="164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</row>
    <row r="157" s="55" customFormat="true" ht="26.1" hidden="false" customHeight="true" outlineLevel="0" collapsed="false">
      <c r="A157" s="163"/>
      <c r="B157" s="164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</row>
    <row r="158" s="55" customFormat="true" ht="26.1" hidden="false" customHeight="true" outlineLevel="0" collapsed="false">
      <c r="A158" s="163"/>
      <c r="B158" s="163"/>
      <c r="C158" s="10"/>
      <c r="D158" s="10"/>
      <c r="E158" s="10"/>
      <c r="F158" s="10"/>
      <c r="G158" s="10"/>
      <c r="H158" s="10"/>
      <c r="I158" s="10"/>
      <c r="J158" s="10"/>
    </row>
    <row r="159" s="55" customFormat="true" ht="26.1" hidden="false" customHeight="true" outlineLevel="0" collapsed="false">
      <c r="A159" s="163"/>
      <c r="B159" s="163"/>
      <c r="C159" s="10"/>
      <c r="D159" s="10"/>
      <c r="E159" s="10"/>
      <c r="F159" s="10"/>
      <c r="G159" s="10"/>
      <c r="H159" s="10"/>
      <c r="I159" s="10"/>
      <c r="J159" s="10"/>
      <c r="K159" s="165" t="e">
        <f aca="false">#REF!</f>
        <v>#REF!</v>
      </c>
    </row>
    <row r="160" s="55" customFormat="true" ht="26.1" hidden="false" customHeight="true" outlineLevel="0" collapsed="false">
      <c r="A160" s="163"/>
      <c r="B160" s="163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</row>
    <row r="161" s="160" customFormat="true" ht="26.1" hidden="false" customHeight="true" outlineLevel="0" collapsed="false">
      <c r="A161" s="163"/>
      <c r="B161" s="163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</row>
    <row r="162" s="10" customFormat="true" ht="26.1" hidden="false" customHeight="true" outlineLevel="0" collapsed="false">
      <c r="A162" s="163"/>
      <c r="B162" s="164"/>
      <c r="K162" s="55"/>
      <c r="L162" s="55"/>
      <c r="M162" s="55"/>
      <c r="N162" s="55"/>
      <c r="O162" s="55"/>
      <c r="P162" s="55"/>
      <c r="Q162" s="55"/>
      <c r="R162" s="55"/>
    </row>
    <row r="163" s="10" customFormat="true" ht="29.25" hidden="false" customHeight="true" outlineLevel="0" collapsed="false">
      <c r="A163" s="163"/>
      <c r="B163" s="164"/>
    </row>
    <row r="164" s="55" customFormat="true" ht="26.1" hidden="false" customHeight="true" outlineLevel="0" collapsed="false">
      <c r="A164" s="163"/>
      <c r="B164" s="163"/>
      <c r="C164" s="10"/>
      <c r="D164" s="10"/>
      <c r="E164" s="10"/>
      <c r="F164" s="10"/>
      <c r="G164" s="10"/>
      <c r="H164" s="10"/>
      <c r="I164" s="10"/>
      <c r="J164" s="10"/>
    </row>
    <row r="165" s="10" customFormat="true" ht="26.1" hidden="false" customHeight="true" outlineLevel="0" collapsed="false">
      <c r="A165" s="163"/>
      <c r="B165" s="163"/>
    </row>
    <row r="166" s="55" customFormat="true" ht="26.1" hidden="false" customHeight="true" outlineLevel="0" collapsed="false">
      <c r="A166" s="163"/>
      <c r="B166" s="164"/>
      <c r="C166" s="10"/>
      <c r="D166" s="10"/>
      <c r="E166" s="10"/>
      <c r="F166" s="10"/>
      <c r="G166" s="10"/>
      <c r="H166" s="10"/>
      <c r="I166" s="10"/>
      <c r="J166" s="10"/>
    </row>
    <row r="167" s="10" customFormat="true" ht="26.1" hidden="false" customHeight="true" outlineLevel="0" collapsed="false">
      <c r="A167" s="163"/>
      <c r="B167" s="163"/>
      <c r="K167" s="55"/>
      <c r="L167" s="55"/>
      <c r="M167" s="55"/>
      <c r="N167" s="55"/>
      <c r="O167" s="55"/>
      <c r="P167" s="55"/>
      <c r="Q167" s="55"/>
      <c r="R167" s="55"/>
    </row>
    <row r="168" s="55" customFormat="true" ht="26.1" hidden="false" customHeight="true" outlineLevel="0" collapsed="false">
      <c r="A168" s="163"/>
      <c r="B168" s="164"/>
      <c r="C168" s="10"/>
      <c r="D168" s="10"/>
      <c r="E168" s="10"/>
      <c r="F168" s="10"/>
      <c r="G168" s="10"/>
      <c r="H168" s="10"/>
      <c r="I168" s="10"/>
      <c r="J168" s="10"/>
    </row>
    <row r="169" s="10" customFormat="true" ht="26.1" hidden="false" customHeight="true" outlineLevel="0" collapsed="false">
      <c r="A169" s="163"/>
      <c r="B169" s="163"/>
      <c r="K169" s="55"/>
      <c r="L169" s="55"/>
      <c r="M169" s="55"/>
      <c r="N169" s="55"/>
      <c r="O169" s="55"/>
      <c r="P169" s="55"/>
      <c r="Q169" s="55"/>
      <c r="R169" s="55"/>
    </row>
    <row r="170" s="55" customFormat="true" ht="26.1" hidden="false" customHeight="true" outlineLevel="0" collapsed="false">
      <c r="A170" s="163"/>
      <c r="B170" s="164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</row>
    <row r="171" s="10" customFormat="true" ht="26.1" hidden="false" customHeight="true" outlineLevel="0" collapsed="false">
      <c r="A171" s="163"/>
      <c r="B171" s="164"/>
      <c r="K171" s="55"/>
      <c r="L171" s="55"/>
      <c r="M171" s="55"/>
      <c r="N171" s="55"/>
      <c r="O171" s="55"/>
      <c r="P171" s="55"/>
      <c r="Q171" s="55"/>
      <c r="R171" s="55"/>
    </row>
    <row r="172" s="55" customFormat="true" ht="32.25" hidden="false" customHeight="true" outlineLevel="0" collapsed="false">
      <c r="A172" s="163"/>
      <c r="B172" s="164"/>
      <c r="C172" s="10"/>
      <c r="D172" s="10"/>
      <c r="E172" s="10"/>
      <c r="F172" s="10"/>
      <c r="G172" s="10"/>
      <c r="H172" s="10"/>
      <c r="I172" s="10"/>
      <c r="J172" s="10"/>
    </row>
    <row r="173" s="55" customFormat="true" ht="26.1" hidden="false" customHeight="true" outlineLevel="0" collapsed="false">
      <c r="A173" s="163"/>
      <c r="B173" s="164"/>
      <c r="C173" s="10"/>
      <c r="D173" s="10"/>
      <c r="E173" s="10"/>
      <c r="F173" s="10"/>
      <c r="G173" s="10"/>
      <c r="H173" s="10"/>
      <c r="I173" s="10"/>
      <c r="J173" s="10"/>
    </row>
    <row r="174" s="10" customFormat="true" ht="26.1" hidden="false" customHeight="true" outlineLevel="0" collapsed="false">
      <c r="A174" s="166"/>
      <c r="B174" s="166"/>
      <c r="K174" s="55"/>
      <c r="L174" s="55"/>
      <c r="M174" s="55"/>
      <c r="N174" s="55"/>
      <c r="O174" s="55"/>
      <c r="P174" s="55"/>
      <c r="Q174" s="55"/>
      <c r="R174" s="55"/>
    </row>
    <row r="175" s="10" customFormat="true" ht="26.1" hidden="false" customHeight="true" outlineLevel="0" collapsed="false">
      <c r="A175" s="166"/>
      <c r="B175" s="167"/>
      <c r="K175" s="55"/>
      <c r="L175" s="55"/>
      <c r="M175" s="55"/>
      <c r="N175" s="55"/>
      <c r="O175" s="55"/>
      <c r="P175" s="55"/>
      <c r="Q175" s="55"/>
      <c r="R175" s="55"/>
    </row>
    <row r="176" s="10" customFormat="true" ht="26.1" hidden="false" customHeight="true" outlineLevel="0" collapsed="false">
      <c r="A176" s="168"/>
      <c r="B176" s="169"/>
      <c r="K176" s="160"/>
      <c r="L176" s="160"/>
      <c r="M176" s="160"/>
      <c r="N176" s="160"/>
      <c r="O176" s="160"/>
      <c r="P176" s="160"/>
      <c r="Q176" s="160"/>
      <c r="R176" s="160"/>
    </row>
    <row r="177" s="55" customFormat="true" ht="26.1" hidden="false" customHeight="true" outlineLevel="0" collapsed="false">
      <c r="A177" s="168"/>
      <c r="B177" s="169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</row>
    <row r="178" s="55" customFormat="true" ht="26.1" hidden="false" customHeight="true" outlineLevel="0" collapsed="false">
      <c r="A178" s="168"/>
      <c r="B178" s="169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</row>
    <row r="179" s="55" customFormat="true" ht="26.1" hidden="false" customHeight="true" outlineLevel="0" collapsed="false">
      <c r="A179" s="170"/>
      <c r="B179" s="171"/>
      <c r="C179" s="10"/>
      <c r="D179" s="10"/>
      <c r="E179" s="10"/>
      <c r="F179" s="10"/>
      <c r="G179" s="10"/>
      <c r="H179" s="10"/>
      <c r="I179" s="10"/>
      <c r="J179" s="10"/>
    </row>
    <row r="180" s="10" customFormat="true" ht="26.1" hidden="false" customHeight="true" outlineLevel="0" collapsed="false">
      <c r="A180" s="172"/>
      <c r="B180" s="172"/>
    </row>
    <row r="181" s="55" customFormat="true" ht="26.1" hidden="false" customHeight="true" outlineLevel="0" collapsed="false">
      <c r="A181" s="170"/>
      <c r="B181" s="170"/>
      <c r="C181" s="10"/>
      <c r="D181" s="10"/>
      <c r="E181" s="10"/>
      <c r="F181" s="10"/>
      <c r="G181" s="10"/>
      <c r="H181" s="10"/>
      <c r="I181" s="10"/>
      <c r="J181" s="10"/>
    </row>
    <row r="182" s="55" customFormat="true" ht="26.1" hidden="false" customHeight="true" outlineLevel="0" collapsed="false">
      <c r="A182" s="170"/>
      <c r="B182" s="17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</row>
    <row r="183" s="10" customFormat="true" ht="26.1" hidden="false" customHeight="true" outlineLevel="0" collapsed="false">
      <c r="A183" s="173"/>
      <c r="B183" s="174"/>
      <c r="K183" s="55"/>
      <c r="L183" s="55"/>
      <c r="M183" s="55"/>
      <c r="N183" s="55"/>
      <c r="O183" s="55"/>
      <c r="P183" s="55"/>
      <c r="Q183" s="55"/>
      <c r="R183" s="55"/>
    </row>
    <row r="184" s="55" customFormat="true" ht="26.1" hidden="false" customHeight="true" outlineLevel="0" collapsed="false">
      <c r="A184" s="173"/>
      <c r="B184" s="173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</row>
    <row r="185" s="10" customFormat="true" ht="26.1" hidden="false" customHeight="true" outlineLevel="0" collapsed="false">
      <c r="A185" s="161"/>
      <c r="B185" s="162"/>
      <c r="K185" s="55"/>
      <c r="L185" s="55"/>
      <c r="M185" s="55"/>
      <c r="N185" s="55"/>
      <c r="O185" s="55"/>
      <c r="P185" s="55"/>
      <c r="Q185" s="55"/>
      <c r="R185" s="55"/>
    </row>
    <row r="186" s="10" customFormat="true" ht="26.1" hidden="false" customHeight="true" outlineLevel="0" collapsed="false">
      <c r="A186" s="152"/>
      <c r="B186" s="152"/>
    </row>
    <row r="187" s="55" customFormat="true" ht="26.1" hidden="false" customHeight="true" outlineLevel="0" collapsed="false">
      <c r="A187" s="152"/>
      <c r="B187" s="153"/>
      <c r="C187" s="10"/>
      <c r="D187" s="10"/>
      <c r="E187" s="10"/>
      <c r="F187" s="10"/>
      <c r="G187" s="10"/>
      <c r="H187" s="10"/>
      <c r="I187" s="10"/>
      <c r="J187" s="10"/>
    </row>
    <row r="188" s="55" customFormat="true" ht="26.1" hidden="false" customHeight="true" outlineLevel="0" collapsed="false">
      <c r="A188" s="152"/>
      <c r="B188" s="152"/>
      <c r="C188" s="10"/>
      <c r="D188" s="10"/>
      <c r="E188" s="10"/>
      <c r="F188" s="10"/>
      <c r="G188" s="10"/>
      <c r="H188" s="10"/>
      <c r="I188" s="10"/>
      <c r="J188" s="10"/>
    </row>
    <row r="189" s="55" customFormat="true" ht="26.1" hidden="false" customHeight="true" outlineLevel="0" collapsed="false">
      <c r="A189" s="152"/>
      <c r="B189" s="153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</row>
    <row r="190" s="10" customFormat="true" ht="26.1" hidden="false" customHeight="true" outlineLevel="0" collapsed="false">
      <c r="A190" s="152"/>
      <c r="B190" s="152"/>
    </row>
    <row r="191" s="55" customFormat="true" ht="26.1" hidden="false" customHeight="true" outlineLevel="0" collapsed="false">
      <c r="A191" s="152"/>
      <c r="B191" s="153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</row>
    <row r="192" s="55" customFormat="true" ht="26.1" hidden="false" customHeight="true" outlineLevel="0" collapsed="false">
      <c r="A192" s="152"/>
      <c r="B192" s="153"/>
      <c r="C192" s="10"/>
      <c r="D192" s="10"/>
      <c r="E192" s="10"/>
      <c r="F192" s="10"/>
      <c r="G192" s="10"/>
      <c r="H192" s="10"/>
      <c r="I192" s="10"/>
      <c r="J192" s="10"/>
    </row>
    <row r="193" s="10" customFormat="true" ht="26.1" hidden="false" customHeight="true" outlineLevel="0" collapsed="false">
      <c r="A193" s="152"/>
      <c r="B193" s="152"/>
      <c r="K193" s="55"/>
      <c r="L193" s="55"/>
      <c r="M193" s="55"/>
      <c r="N193" s="55"/>
      <c r="O193" s="55"/>
      <c r="P193" s="55"/>
      <c r="Q193" s="55"/>
      <c r="R193" s="55"/>
    </row>
    <row r="194" s="55" customFormat="true" ht="26.1" hidden="false" customHeight="true" outlineLevel="0" collapsed="false">
      <c r="A194" s="152"/>
      <c r="B194" s="152"/>
      <c r="C194" s="10"/>
      <c r="D194" s="10"/>
      <c r="E194" s="10"/>
      <c r="F194" s="10"/>
      <c r="G194" s="10"/>
      <c r="H194" s="10"/>
      <c r="I194" s="10"/>
      <c r="J194" s="10"/>
    </row>
    <row r="195" s="55" customFormat="true" ht="26.1" hidden="false" customHeight="true" outlineLevel="0" collapsed="false">
      <c r="A195" s="152"/>
      <c r="B195" s="152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</row>
    <row r="196" s="10" customFormat="true" ht="26.1" hidden="false" customHeight="true" outlineLevel="0" collapsed="false">
      <c r="A196" s="152"/>
      <c r="B196" s="153"/>
      <c r="K196" s="55"/>
      <c r="L196" s="55"/>
      <c r="M196" s="55"/>
      <c r="N196" s="55"/>
      <c r="O196" s="55"/>
      <c r="P196" s="55"/>
      <c r="Q196" s="55"/>
      <c r="R196" s="55"/>
    </row>
    <row r="197" s="55" customFormat="true" ht="44.25" hidden="false" customHeight="true" outlineLevel="0" collapsed="false">
      <c r="A197" s="152"/>
      <c r="B197" s="153"/>
      <c r="C197" s="10"/>
      <c r="D197" s="10"/>
      <c r="E197" s="10"/>
      <c r="F197" s="10"/>
      <c r="G197" s="10"/>
      <c r="H197" s="10"/>
      <c r="I197" s="10"/>
      <c r="J197" s="10"/>
    </row>
    <row r="198" s="10" customFormat="true" ht="44.25" hidden="false" customHeight="true" outlineLevel="0" collapsed="false">
      <c r="A198" s="152"/>
      <c r="B198" s="153"/>
    </row>
    <row r="199" s="55" customFormat="true" ht="26.1" hidden="false" customHeight="true" outlineLevel="0" collapsed="false">
      <c r="A199" s="152"/>
      <c r="B199" s="152"/>
      <c r="C199" s="10"/>
      <c r="D199" s="10"/>
      <c r="E199" s="10"/>
      <c r="F199" s="10"/>
      <c r="G199" s="10"/>
      <c r="H199" s="10"/>
      <c r="I199" s="10"/>
      <c r="J199" s="10"/>
    </row>
    <row r="200" s="55" customFormat="true" ht="26.1" hidden="false" customHeight="true" outlineLevel="0" collapsed="false">
      <c r="A200" s="152"/>
      <c r="B200" s="153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</row>
    <row r="201" s="55" customFormat="true" ht="26.1" hidden="false" customHeight="true" outlineLevel="0" collapsed="false">
      <c r="A201" s="152"/>
      <c r="B201" s="153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</row>
    <row r="202" s="55" customFormat="true" ht="41.25" hidden="false" customHeight="true" outlineLevel="0" collapsed="false">
      <c r="A202" s="152"/>
      <c r="B202" s="152"/>
      <c r="C202" s="10"/>
      <c r="D202" s="10"/>
      <c r="E202" s="10"/>
      <c r="F202" s="10"/>
      <c r="G202" s="10"/>
      <c r="H202" s="10"/>
      <c r="I202" s="10"/>
      <c r="J202" s="10"/>
    </row>
    <row r="203" s="55" customFormat="true" ht="26.1" hidden="false" customHeight="true" outlineLevel="0" collapsed="false">
      <c r="A203" s="152"/>
      <c r="B203" s="153"/>
      <c r="C203" s="10"/>
      <c r="D203" s="10"/>
      <c r="E203" s="10"/>
      <c r="F203" s="10"/>
      <c r="G203" s="10"/>
      <c r="H203" s="10"/>
      <c r="I203" s="10"/>
      <c r="J203" s="10"/>
    </row>
    <row r="204" s="10" customFormat="true" ht="26.1" hidden="false" customHeight="true" outlineLevel="0" collapsed="false">
      <c r="A204" s="152"/>
      <c r="B204" s="152"/>
      <c r="K204" s="55"/>
      <c r="L204" s="55"/>
      <c r="M204" s="55"/>
      <c r="N204" s="55"/>
      <c r="O204" s="55"/>
      <c r="P204" s="55"/>
      <c r="Q204" s="55"/>
      <c r="R204" s="55"/>
    </row>
    <row r="205" s="55" customFormat="true" ht="26.1" hidden="false" customHeight="true" outlineLevel="0" collapsed="false">
      <c r="A205" s="152"/>
      <c r="B205" s="152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</row>
    <row r="206" s="10" customFormat="true" ht="26.1" hidden="false" customHeight="true" outlineLevel="0" collapsed="false">
      <c r="A206" s="152"/>
      <c r="B206" s="153"/>
      <c r="K206" s="55"/>
      <c r="L206" s="55"/>
      <c r="M206" s="55"/>
      <c r="N206" s="55"/>
      <c r="O206" s="55"/>
      <c r="P206" s="55"/>
      <c r="Q206" s="55"/>
      <c r="R206" s="55"/>
    </row>
    <row r="207" s="55" customFormat="true" ht="33.75" hidden="false" customHeight="true" outlineLevel="0" collapsed="false">
      <c r="A207" s="152"/>
      <c r="B207" s="153"/>
      <c r="C207" s="10"/>
      <c r="D207" s="10"/>
      <c r="E207" s="10"/>
      <c r="F207" s="10"/>
      <c r="G207" s="10"/>
      <c r="H207" s="10"/>
      <c r="I207" s="10"/>
      <c r="J207" s="10"/>
    </row>
    <row r="208" s="55" customFormat="true" ht="41.25" hidden="false" customHeight="true" outlineLevel="0" collapsed="false">
      <c r="A208" s="152"/>
      <c r="B208" s="153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</row>
    <row r="209" s="10" customFormat="true" ht="26.1" hidden="false" customHeight="true" outlineLevel="0" collapsed="false">
      <c r="A209" s="152"/>
      <c r="B209" s="152"/>
      <c r="K209" s="55"/>
      <c r="L209" s="55"/>
      <c r="M209" s="55"/>
      <c r="N209" s="55"/>
      <c r="O209" s="55"/>
      <c r="P209" s="55"/>
      <c r="Q209" s="55"/>
      <c r="R209" s="55"/>
    </row>
    <row r="210" s="10" customFormat="true" ht="26.1" hidden="false" customHeight="true" outlineLevel="0" collapsed="false">
      <c r="A210" s="152"/>
      <c r="B210" s="153"/>
      <c r="K210" s="55"/>
      <c r="L210" s="55"/>
      <c r="M210" s="55"/>
      <c r="N210" s="55"/>
      <c r="O210" s="55"/>
      <c r="P210" s="55"/>
      <c r="Q210" s="55"/>
      <c r="R210" s="55"/>
    </row>
    <row r="211" s="10" customFormat="true" ht="26.1" hidden="false" customHeight="true" outlineLevel="0" collapsed="false">
      <c r="A211" s="152"/>
      <c r="B211" s="153"/>
    </row>
    <row r="212" s="10" customFormat="true" ht="26.1" hidden="false" customHeight="true" outlineLevel="0" collapsed="false">
      <c r="A212" s="152"/>
      <c r="B212" s="152"/>
      <c r="K212" s="55"/>
      <c r="L212" s="55"/>
      <c r="M212" s="55"/>
      <c r="N212" s="55"/>
      <c r="O212" s="55"/>
      <c r="P212" s="55"/>
      <c r="Q212" s="55"/>
      <c r="R212" s="55"/>
    </row>
    <row r="213" s="10" customFormat="true" ht="26.1" hidden="false" customHeight="true" outlineLevel="0" collapsed="false">
      <c r="A213" s="161"/>
      <c r="B213" s="162"/>
    </row>
    <row r="214" s="10" customFormat="true" ht="26.1" hidden="false" customHeight="true" outlineLevel="0" collapsed="false">
      <c r="A214" s="152"/>
      <c r="B214" s="153"/>
      <c r="K214" s="55"/>
      <c r="L214" s="55"/>
      <c r="M214" s="55"/>
      <c r="N214" s="55"/>
      <c r="O214" s="55"/>
      <c r="P214" s="55"/>
      <c r="Q214" s="55"/>
      <c r="R214" s="55"/>
    </row>
    <row r="215" s="55" customFormat="true" ht="26.1" hidden="false" customHeight="true" outlineLevel="0" collapsed="false">
      <c r="A215" s="152"/>
      <c r="B215" s="152"/>
      <c r="C215" s="10"/>
      <c r="D215" s="10"/>
      <c r="E215" s="10"/>
      <c r="F215" s="10"/>
      <c r="G215" s="10"/>
      <c r="H215" s="10"/>
      <c r="I215" s="10"/>
      <c r="J215" s="10"/>
    </row>
    <row r="216" s="10" customFormat="true" ht="26.1" hidden="false" customHeight="true" outlineLevel="0" collapsed="false">
      <c r="A216" s="152"/>
      <c r="B216" s="153"/>
      <c r="K216" s="55"/>
      <c r="L216" s="55"/>
      <c r="M216" s="55"/>
      <c r="N216" s="55"/>
      <c r="O216" s="55"/>
      <c r="P216" s="55"/>
      <c r="Q216" s="55"/>
      <c r="R216" s="55"/>
    </row>
    <row r="217" s="10" customFormat="true" ht="26.1" hidden="false" customHeight="true" outlineLevel="0" collapsed="false">
      <c r="A217" s="152"/>
      <c r="B217" s="152"/>
      <c r="K217" s="55"/>
      <c r="L217" s="55"/>
      <c r="M217" s="55"/>
      <c r="N217" s="55"/>
      <c r="O217" s="55"/>
      <c r="P217" s="55"/>
      <c r="Q217" s="55"/>
      <c r="R217" s="55"/>
    </row>
    <row r="218" s="55" customFormat="true" ht="26.1" hidden="false" customHeight="true" outlineLevel="0" collapsed="false">
      <c r="A218" s="152"/>
      <c r="B218" s="153"/>
      <c r="C218" s="10"/>
      <c r="D218" s="10"/>
      <c r="E218" s="10"/>
      <c r="F218" s="10"/>
      <c r="G218" s="10"/>
      <c r="H218" s="10"/>
      <c r="I218" s="10"/>
      <c r="J218" s="10"/>
    </row>
    <row r="219" s="55" customFormat="true" ht="26.1" hidden="false" customHeight="true" outlineLevel="0" collapsed="false">
      <c r="A219" s="152"/>
      <c r="B219" s="153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</row>
    <row r="220" s="55" customFormat="true" ht="26.1" hidden="false" customHeight="true" outlineLevel="0" collapsed="false">
      <c r="A220" s="152"/>
      <c r="B220" s="153"/>
      <c r="C220" s="10"/>
      <c r="D220" s="10"/>
      <c r="E220" s="10"/>
      <c r="F220" s="10"/>
      <c r="G220" s="10"/>
      <c r="H220" s="10"/>
      <c r="I220" s="10"/>
      <c r="J220" s="10"/>
    </row>
    <row r="221" s="55" customFormat="true" ht="26.1" hidden="false" customHeight="true" outlineLevel="0" collapsed="false">
      <c r="A221" s="152"/>
      <c r="B221" s="153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</row>
    <row r="222" s="55" customFormat="true" ht="26.1" hidden="false" customHeight="true" outlineLevel="0" collapsed="false">
      <c r="A222" s="152"/>
      <c r="B222" s="153"/>
      <c r="C222" s="10"/>
      <c r="D222" s="10"/>
      <c r="E222" s="10"/>
      <c r="F222" s="10"/>
      <c r="G222" s="10"/>
      <c r="H222" s="10"/>
      <c r="I222" s="10"/>
      <c r="J222" s="10"/>
    </row>
    <row r="223" s="10" customFormat="true" ht="26.1" hidden="false" customHeight="true" outlineLevel="0" collapsed="false">
      <c r="A223" s="152"/>
      <c r="B223" s="152"/>
      <c r="K223" s="55"/>
      <c r="L223" s="55"/>
      <c r="M223" s="55"/>
      <c r="N223" s="55"/>
      <c r="O223" s="55"/>
      <c r="P223" s="55"/>
      <c r="Q223" s="55"/>
      <c r="R223" s="55"/>
    </row>
    <row r="224" s="55" customFormat="true" ht="26.1" hidden="false" customHeight="true" outlineLevel="0" collapsed="false">
      <c r="A224" s="152"/>
      <c r="B224" s="153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</row>
    <row r="225" s="55" customFormat="true" ht="26.1" hidden="false" customHeight="true" outlineLevel="0" collapsed="false">
      <c r="A225" s="152"/>
      <c r="B225" s="152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</row>
    <row r="226" s="111" customFormat="true" ht="26.1" hidden="false" customHeight="true" outlineLevel="0" collapsed="false">
      <c r="A226" s="152"/>
      <c r="B226" s="153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</row>
    <row r="227" s="55" customFormat="true" ht="26.1" hidden="false" customHeight="true" outlineLevel="0" collapsed="false">
      <c r="A227" s="152"/>
      <c r="B227" s="153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</row>
    <row r="228" s="55" customFormat="true" ht="26.1" hidden="false" customHeight="true" outlineLevel="0" collapsed="false">
      <c r="A228" s="152"/>
      <c r="B228" s="152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</row>
    <row r="229" s="55" customFormat="true" ht="26.1" hidden="false" customHeight="true" outlineLevel="0" collapsed="false">
      <c r="A229" s="152"/>
      <c r="B229" s="152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</row>
    <row r="230" s="10" customFormat="true" ht="26.1" hidden="false" customHeight="true" outlineLevel="0" collapsed="false">
      <c r="A230" s="152"/>
      <c r="B230" s="152"/>
      <c r="K230" s="55"/>
      <c r="L230" s="55"/>
      <c r="M230" s="55"/>
      <c r="N230" s="55"/>
      <c r="O230" s="55"/>
      <c r="P230" s="55"/>
      <c r="Q230" s="55"/>
      <c r="R230" s="55"/>
    </row>
    <row r="231" s="55" customFormat="true" ht="26.1" hidden="false" customHeight="true" outlineLevel="0" collapsed="false">
      <c r="A231" s="152"/>
      <c r="B231" s="152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</row>
    <row r="232" s="10" customFormat="true" ht="26.1" hidden="false" customHeight="true" outlineLevel="0" collapsed="false">
      <c r="A232" s="152"/>
      <c r="B232" s="152"/>
    </row>
    <row r="233" s="10" customFormat="true" ht="31.5" hidden="false" customHeight="true" outlineLevel="0" collapsed="false">
      <c r="A233" s="152"/>
      <c r="B233" s="152"/>
      <c r="K233" s="55"/>
      <c r="L233" s="55"/>
      <c r="M233" s="55"/>
      <c r="N233" s="55"/>
      <c r="O233" s="55"/>
      <c r="P233" s="55"/>
      <c r="Q233" s="55"/>
      <c r="R233" s="55"/>
    </row>
    <row r="234" s="10" customFormat="true" ht="26.1" hidden="false" customHeight="true" outlineLevel="0" collapsed="false">
      <c r="A234" s="152"/>
      <c r="B234" s="153"/>
      <c r="K234" s="55"/>
      <c r="L234" s="55"/>
      <c r="M234" s="55"/>
      <c r="N234" s="55"/>
      <c r="O234" s="55"/>
      <c r="P234" s="55"/>
      <c r="Q234" s="55"/>
      <c r="R234" s="55"/>
    </row>
    <row r="235" s="55" customFormat="true" ht="26.1" hidden="false" customHeight="true" outlineLevel="0" collapsed="false">
      <c r="A235" s="152"/>
      <c r="B235" s="152"/>
      <c r="C235" s="10"/>
      <c r="D235" s="10"/>
      <c r="E235" s="10"/>
      <c r="F235" s="10"/>
      <c r="G235" s="10"/>
      <c r="H235" s="10"/>
      <c r="I235" s="10"/>
      <c r="J235" s="10"/>
    </row>
    <row r="236" s="10" customFormat="true" ht="26.1" hidden="false" customHeight="true" outlineLevel="0" collapsed="false">
      <c r="A236" s="152"/>
      <c r="B236" s="152"/>
      <c r="K236" s="55"/>
      <c r="L236" s="55"/>
      <c r="M236" s="55"/>
      <c r="N236" s="55"/>
      <c r="O236" s="55"/>
      <c r="P236" s="55"/>
      <c r="Q236" s="55"/>
      <c r="R236" s="55"/>
    </row>
    <row r="237" s="55" customFormat="true" ht="26.1" hidden="false" customHeight="true" outlineLevel="0" collapsed="false">
      <c r="A237" s="152"/>
      <c r="B237" s="153"/>
      <c r="C237" s="10"/>
      <c r="D237" s="10"/>
      <c r="E237" s="10"/>
      <c r="F237" s="10"/>
      <c r="G237" s="10"/>
      <c r="H237" s="10"/>
      <c r="I237" s="10"/>
      <c r="J237" s="10"/>
    </row>
    <row r="238" s="55" customFormat="true" ht="26.1" hidden="false" customHeight="true" outlineLevel="0" collapsed="false">
      <c r="A238" s="152"/>
      <c r="B238" s="153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</row>
    <row r="239" s="55" customFormat="true" ht="26.1" hidden="false" customHeight="true" outlineLevel="0" collapsed="false">
      <c r="A239" s="152"/>
      <c r="B239" s="153"/>
      <c r="C239" s="10"/>
      <c r="D239" s="10"/>
      <c r="E239" s="10"/>
      <c r="F239" s="10"/>
      <c r="G239" s="10"/>
      <c r="H239" s="10"/>
      <c r="I239" s="10"/>
      <c r="J239" s="10"/>
      <c r="K239" s="165" t="e">
        <f aca="false">#REF!</f>
        <v>#REF!</v>
      </c>
    </row>
    <row r="240" s="10" customFormat="true" ht="26.1" hidden="false" customHeight="true" outlineLevel="0" collapsed="false">
      <c r="A240" s="152"/>
      <c r="B240" s="153"/>
      <c r="K240" s="55"/>
      <c r="L240" s="55"/>
      <c r="M240" s="55"/>
      <c r="N240" s="55"/>
      <c r="O240" s="55"/>
      <c r="P240" s="55"/>
      <c r="Q240" s="55"/>
      <c r="R240" s="55"/>
    </row>
    <row r="241" s="55" customFormat="true" ht="26.1" hidden="false" customHeight="true" outlineLevel="0" collapsed="false">
      <c r="A241" s="152"/>
      <c r="B241" s="153"/>
      <c r="C241" s="10"/>
      <c r="D241" s="10"/>
      <c r="E241" s="10"/>
      <c r="F241" s="10"/>
      <c r="G241" s="10"/>
      <c r="H241" s="10"/>
      <c r="I241" s="10"/>
      <c r="J241" s="10"/>
      <c r="K241" s="111"/>
      <c r="L241" s="111"/>
      <c r="M241" s="111"/>
      <c r="N241" s="111"/>
      <c r="O241" s="111"/>
      <c r="P241" s="111"/>
      <c r="Q241" s="111"/>
      <c r="R241" s="111"/>
    </row>
    <row r="242" s="10" customFormat="true" ht="26.1" hidden="false" customHeight="true" outlineLevel="0" collapsed="false">
      <c r="A242" s="152"/>
      <c r="B242" s="152"/>
      <c r="K242" s="55"/>
      <c r="L242" s="55"/>
      <c r="M242" s="55"/>
      <c r="N242" s="55"/>
      <c r="O242" s="55"/>
      <c r="P242" s="55"/>
      <c r="Q242" s="55"/>
      <c r="R242" s="55"/>
    </row>
    <row r="243" s="55" customFormat="true" ht="31.5" hidden="false" customHeight="true" outlineLevel="0" collapsed="false">
      <c r="A243" s="152"/>
      <c r="B243" s="153"/>
      <c r="C243" s="10"/>
      <c r="D243" s="10"/>
      <c r="E243" s="10"/>
      <c r="F243" s="10"/>
      <c r="G243" s="10"/>
      <c r="H243" s="10"/>
      <c r="I243" s="10"/>
      <c r="J243" s="10"/>
    </row>
    <row r="244" s="55" customFormat="true" ht="26.1" hidden="false" customHeight="true" outlineLevel="0" collapsed="false">
      <c r="A244" s="152"/>
      <c r="B244" s="153"/>
      <c r="C244" s="10"/>
      <c r="D244" s="10"/>
      <c r="E244" s="10"/>
      <c r="F244" s="10"/>
      <c r="G244" s="10"/>
      <c r="H244" s="10"/>
      <c r="I244" s="10"/>
      <c r="J244" s="10"/>
    </row>
    <row r="245" s="10" customFormat="true" ht="26.1" hidden="false" customHeight="true" outlineLevel="0" collapsed="false">
      <c r="A245" s="158"/>
      <c r="B245" s="158"/>
    </row>
    <row r="246" s="10" customFormat="true" ht="26.1" hidden="false" customHeight="true" outlineLevel="0" collapsed="false">
      <c r="A246" s="152"/>
      <c r="B246" s="153"/>
      <c r="K246" s="55"/>
      <c r="L246" s="55"/>
      <c r="M246" s="55"/>
      <c r="N246" s="55"/>
      <c r="O246" s="55"/>
      <c r="P246" s="55"/>
      <c r="Q246" s="55"/>
      <c r="R246" s="55"/>
    </row>
    <row r="247" s="10" customFormat="true" ht="26.1" hidden="false" customHeight="true" outlineLevel="0" collapsed="false">
      <c r="A247" s="152"/>
      <c r="B247" s="153"/>
    </row>
    <row r="248" s="55" customFormat="true" ht="26.1" hidden="false" customHeight="true" outlineLevel="0" collapsed="false">
      <c r="A248" s="152"/>
      <c r="B248" s="153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</row>
    <row r="249" s="10" customFormat="true" ht="26.1" hidden="false" customHeight="true" outlineLevel="0" collapsed="false">
      <c r="A249" s="152"/>
      <c r="B249" s="152"/>
    </row>
    <row r="250" s="55" customFormat="true" ht="26.1" hidden="false" customHeight="true" outlineLevel="0" collapsed="false">
      <c r="A250" s="152"/>
      <c r="B250" s="153"/>
      <c r="C250" s="10"/>
      <c r="D250" s="10"/>
      <c r="E250" s="10"/>
      <c r="F250" s="10"/>
      <c r="G250" s="10"/>
      <c r="H250" s="10"/>
      <c r="I250" s="10"/>
      <c r="J250" s="10"/>
    </row>
    <row r="251" s="55" customFormat="true" ht="26.1" hidden="false" customHeight="true" outlineLevel="0" collapsed="false">
      <c r="A251" s="152"/>
      <c r="B251" s="152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</row>
    <row r="252" s="10" customFormat="true" ht="26.1" hidden="false" customHeight="true" outlineLevel="0" collapsed="false">
      <c r="A252" s="152"/>
      <c r="B252" s="152"/>
      <c r="K252" s="55"/>
      <c r="L252" s="55"/>
      <c r="M252" s="55"/>
      <c r="N252" s="55"/>
      <c r="O252" s="55"/>
      <c r="P252" s="55"/>
      <c r="Q252" s="55"/>
      <c r="R252" s="55"/>
    </row>
    <row r="253" s="55" customFormat="true" ht="26.1" hidden="false" customHeight="true" outlineLevel="0" collapsed="false">
      <c r="A253" s="175"/>
      <c r="B253" s="175"/>
      <c r="C253" s="10"/>
      <c r="D253" s="10"/>
      <c r="E253" s="10"/>
      <c r="F253" s="10"/>
      <c r="G253" s="10"/>
      <c r="H253" s="10"/>
      <c r="I253" s="10"/>
      <c r="J253" s="10"/>
    </row>
    <row r="254" s="55" customFormat="true" ht="26.1" hidden="false" customHeight="true" outlineLevel="0" collapsed="false">
      <c r="A254" s="175"/>
      <c r="B254" s="176"/>
      <c r="C254" s="10"/>
      <c r="D254" s="10"/>
      <c r="E254" s="10"/>
      <c r="F254" s="10"/>
      <c r="G254" s="10"/>
      <c r="H254" s="10"/>
      <c r="I254" s="10"/>
      <c r="J254" s="10"/>
    </row>
    <row r="255" s="10" customFormat="true" ht="26.1" hidden="false" customHeight="true" outlineLevel="0" collapsed="false">
      <c r="A255" s="175"/>
      <c r="B255" s="175"/>
    </row>
    <row r="256" s="55" customFormat="true" ht="26.1" hidden="false" customHeight="true" outlineLevel="0" collapsed="false">
      <c r="A256" s="175"/>
      <c r="B256" s="176"/>
      <c r="C256" s="10"/>
      <c r="D256" s="10"/>
      <c r="E256" s="10"/>
      <c r="F256" s="10"/>
      <c r="G256" s="10"/>
      <c r="H256" s="10"/>
      <c r="I256" s="10"/>
      <c r="J256" s="10"/>
    </row>
    <row r="257" s="55" customFormat="true" ht="26.1" hidden="false" customHeight="true" outlineLevel="0" collapsed="false">
      <c r="A257" s="175"/>
      <c r="B257" s="176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</row>
    <row r="258" s="10" customFormat="true" ht="26.1" hidden="false" customHeight="true" outlineLevel="0" collapsed="false">
      <c r="A258" s="175"/>
      <c r="B258" s="176"/>
      <c r="K258" s="55"/>
      <c r="L258" s="55"/>
      <c r="M258" s="55"/>
      <c r="N258" s="55"/>
      <c r="O258" s="55"/>
      <c r="P258" s="55"/>
      <c r="Q258" s="55"/>
      <c r="R258" s="55"/>
    </row>
    <row r="259" s="55" customFormat="true" ht="26.1" hidden="false" customHeight="true" outlineLevel="0" collapsed="false">
      <c r="A259" s="175"/>
      <c r="B259" s="175"/>
      <c r="C259" s="10"/>
      <c r="D259" s="10"/>
      <c r="E259" s="10"/>
      <c r="F259" s="10"/>
      <c r="G259" s="10"/>
      <c r="H259" s="10"/>
      <c r="I259" s="10"/>
      <c r="J259" s="10"/>
    </row>
    <row r="260" s="55" customFormat="true" ht="26.1" hidden="false" customHeight="true" outlineLevel="0" collapsed="false">
      <c r="A260" s="175"/>
      <c r="B260" s="176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</row>
    <row r="261" s="10" customFormat="true" ht="26.1" hidden="false" customHeight="true" outlineLevel="0" collapsed="false">
      <c r="A261" s="175"/>
      <c r="B261" s="175"/>
    </row>
    <row r="262" s="55" customFormat="true" ht="26.1" hidden="false" customHeight="true" outlineLevel="0" collapsed="false">
      <c r="A262" s="175"/>
      <c r="B262" s="176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</row>
    <row r="263" s="55" customFormat="true" ht="26.1" hidden="false" customHeight="true" outlineLevel="0" collapsed="false">
      <c r="A263" s="175"/>
      <c r="B263" s="176"/>
      <c r="C263" s="10"/>
      <c r="D263" s="10"/>
      <c r="E263" s="10"/>
      <c r="F263" s="10"/>
      <c r="G263" s="10"/>
      <c r="H263" s="10"/>
      <c r="I263" s="10"/>
      <c r="J263" s="10"/>
    </row>
    <row r="264" s="55" customFormat="true" ht="33.75" hidden="false" customHeight="true" outlineLevel="0" collapsed="false">
      <c r="A264" s="175"/>
      <c r="B264" s="175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</row>
    <row r="265" s="55" customFormat="true" ht="33.75" hidden="false" customHeight="true" outlineLevel="0" collapsed="false">
      <c r="A265" s="175"/>
      <c r="B265" s="175"/>
      <c r="C265" s="10"/>
      <c r="D265" s="10"/>
      <c r="E265" s="10"/>
      <c r="F265" s="10"/>
      <c r="G265" s="10"/>
      <c r="H265" s="10"/>
      <c r="I265" s="10"/>
      <c r="J265" s="10"/>
    </row>
    <row r="266" s="10" customFormat="true" ht="26.1" hidden="false" customHeight="true" outlineLevel="0" collapsed="false">
      <c r="A266" s="175"/>
      <c r="B266" s="175"/>
      <c r="K266" s="55"/>
      <c r="L266" s="55"/>
      <c r="M266" s="55"/>
      <c r="N266" s="55"/>
      <c r="O266" s="55"/>
      <c r="P266" s="55"/>
      <c r="Q266" s="55"/>
      <c r="R266" s="55"/>
    </row>
    <row r="267" s="55" customFormat="true" ht="26.1" hidden="false" customHeight="true" outlineLevel="0" collapsed="false">
      <c r="A267" s="175"/>
      <c r="B267" s="176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</row>
    <row r="268" s="160" customFormat="true" ht="26.1" hidden="false" customHeight="true" outlineLevel="0" collapsed="false">
      <c r="A268" s="175"/>
      <c r="B268" s="175"/>
      <c r="C268" s="10"/>
      <c r="D268" s="10"/>
      <c r="E268" s="10"/>
      <c r="F268" s="10"/>
      <c r="G268" s="10"/>
      <c r="H268" s="10"/>
      <c r="I268" s="10"/>
      <c r="J268" s="10"/>
      <c r="K268" s="55"/>
      <c r="L268" s="55"/>
      <c r="M268" s="55"/>
      <c r="N268" s="55"/>
      <c r="O268" s="55"/>
      <c r="P268" s="55"/>
      <c r="Q268" s="55"/>
      <c r="R268" s="55"/>
    </row>
    <row r="269" s="55" customFormat="true" ht="33.75" hidden="false" customHeight="true" outlineLevel="0" collapsed="false">
      <c r="A269" s="177"/>
      <c r="B269" s="178"/>
      <c r="C269" s="10"/>
      <c r="D269" s="10"/>
      <c r="E269" s="10"/>
      <c r="F269" s="10"/>
      <c r="G269" s="10"/>
      <c r="H269" s="10"/>
      <c r="I269" s="10"/>
      <c r="J269" s="10"/>
    </row>
    <row r="270" s="10" customFormat="true" ht="29.25" hidden="false" customHeight="true" outlineLevel="0" collapsed="false">
      <c r="A270" s="179"/>
      <c r="B270" s="180"/>
    </row>
    <row r="271" s="55" customFormat="true" ht="43.5" hidden="false" customHeight="true" outlineLevel="0" collapsed="false">
      <c r="A271" s="179"/>
      <c r="B271" s="179"/>
      <c r="C271" s="10"/>
      <c r="D271" s="10"/>
      <c r="E271" s="10"/>
      <c r="F271" s="10"/>
      <c r="G271" s="10"/>
      <c r="H271" s="10"/>
      <c r="I271" s="10"/>
      <c r="J271" s="10"/>
    </row>
    <row r="272" s="10" customFormat="true" ht="26.1" hidden="false" customHeight="true" outlineLevel="0" collapsed="false">
      <c r="A272" s="175"/>
      <c r="B272" s="176"/>
      <c r="K272" s="55"/>
      <c r="L272" s="55"/>
      <c r="M272" s="55"/>
      <c r="N272" s="55"/>
      <c r="O272" s="55"/>
      <c r="P272" s="55"/>
      <c r="Q272" s="55"/>
      <c r="R272" s="55"/>
    </row>
    <row r="273" s="10" customFormat="true" ht="26.1" hidden="false" customHeight="true" outlineLevel="0" collapsed="false">
      <c r="A273" s="175"/>
      <c r="B273" s="176"/>
    </row>
    <row r="274" s="10" customFormat="true" ht="26.1" hidden="false" customHeight="true" outlineLevel="0" collapsed="false">
      <c r="A274" s="175"/>
      <c r="B274" s="175"/>
      <c r="K274" s="55"/>
      <c r="L274" s="55"/>
      <c r="M274" s="55"/>
      <c r="N274" s="55"/>
      <c r="O274" s="55"/>
      <c r="P274" s="55"/>
      <c r="Q274" s="55"/>
      <c r="R274" s="55"/>
    </row>
    <row r="275" s="10" customFormat="true" ht="26.1" hidden="false" customHeight="true" outlineLevel="0" collapsed="false">
      <c r="A275" s="181"/>
      <c r="B275" s="182"/>
      <c r="K275" s="55"/>
      <c r="L275" s="55"/>
      <c r="M275" s="55"/>
      <c r="N275" s="55"/>
      <c r="O275" s="55"/>
      <c r="P275" s="55"/>
      <c r="Q275" s="55"/>
      <c r="R275" s="55"/>
    </row>
    <row r="276" s="10" customFormat="true" ht="26.1" hidden="false" customHeight="true" outlineLevel="0" collapsed="false">
      <c r="A276" s="170"/>
      <c r="B276" s="171"/>
    </row>
    <row r="277" s="10" customFormat="true" ht="26.1" hidden="false" customHeight="true" outlineLevel="0" collapsed="false">
      <c r="A277" s="170"/>
      <c r="B277" s="170"/>
      <c r="K277" s="55"/>
      <c r="L277" s="55"/>
      <c r="M277" s="55"/>
      <c r="N277" s="55"/>
      <c r="O277" s="55"/>
      <c r="P277" s="55"/>
      <c r="Q277" s="55"/>
      <c r="R277" s="55"/>
    </row>
    <row r="278" s="55" customFormat="true" ht="26.1" hidden="false" customHeight="true" outlineLevel="0" collapsed="false">
      <c r="A278" s="183"/>
      <c r="B278" s="184"/>
      <c r="C278" s="10"/>
      <c r="D278" s="10"/>
      <c r="E278" s="10"/>
      <c r="F278" s="10"/>
      <c r="G278" s="10"/>
      <c r="H278" s="10"/>
      <c r="I278" s="10"/>
      <c r="J278" s="10"/>
    </row>
    <row r="279" s="55" customFormat="true" ht="26.1" hidden="false" customHeight="true" outlineLevel="0" collapsed="false">
      <c r="A279" s="173"/>
      <c r="B279" s="174"/>
      <c r="C279" s="10"/>
      <c r="D279" s="10"/>
      <c r="E279" s="10"/>
      <c r="F279" s="10"/>
      <c r="G279" s="10"/>
      <c r="H279" s="10"/>
      <c r="I279" s="10"/>
      <c r="J279" s="10"/>
    </row>
    <row r="280" s="55" customFormat="true" ht="26.1" hidden="false" customHeight="true" outlineLevel="0" collapsed="false">
      <c r="A280" s="173"/>
      <c r="B280" s="173"/>
      <c r="C280" s="10"/>
      <c r="D280" s="10"/>
      <c r="E280" s="10"/>
      <c r="F280" s="10"/>
      <c r="G280" s="10"/>
      <c r="H280" s="10"/>
      <c r="I280" s="10"/>
      <c r="J280" s="10"/>
    </row>
    <row r="281" s="58" customFormat="true" ht="26.1" hidden="false" customHeight="true" outlineLevel="0" collapsed="false">
      <c r="A281" s="161"/>
      <c r="B281" s="162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</row>
    <row r="282" s="55" customFormat="true" ht="26.1" hidden="false" customHeight="true" outlineLevel="0" collapsed="false">
      <c r="A282" s="152"/>
      <c r="B282" s="153"/>
      <c r="C282" s="10"/>
      <c r="D282" s="10"/>
      <c r="E282" s="10"/>
      <c r="F282" s="10"/>
      <c r="G282" s="10"/>
      <c r="H282" s="10"/>
      <c r="I282" s="10"/>
      <c r="J282" s="10"/>
    </row>
    <row r="283" s="10" customFormat="true" ht="26.1" hidden="false" customHeight="true" outlineLevel="0" collapsed="false">
      <c r="A283" s="152"/>
      <c r="B283" s="153"/>
      <c r="K283" s="160"/>
      <c r="L283" s="160"/>
      <c r="M283" s="160"/>
      <c r="N283" s="160"/>
      <c r="O283" s="160"/>
      <c r="P283" s="160"/>
      <c r="Q283" s="160"/>
      <c r="R283" s="160"/>
    </row>
    <row r="284" s="55" customFormat="true" ht="26.1" hidden="false" customHeight="true" outlineLevel="0" collapsed="false">
      <c r="A284" s="152"/>
      <c r="B284" s="153"/>
      <c r="C284" s="10"/>
      <c r="D284" s="10"/>
      <c r="E284" s="10"/>
      <c r="F284" s="10"/>
      <c r="G284" s="10"/>
      <c r="H284" s="10"/>
      <c r="I284" s="10"/>
      <c r="J284" s="10"/>
    </row>
    <row r="285" s="55" customFormat="true" ht="26.1" hidden="false" customHeight="true" outlineLevel="0" collapsed="false">
      <c r="A285" s="152"/>
      <c r="B285" s="152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</row>
    <row r="286" s="10" customFormat="true" ht="26.1" hidden="false" customHeight="true" outlineLevel="0" collapsed="false">
      <c r="A286" s="152"/>
      <c r="B286" s="153"/>
      <c r="K286" s="55"/>
      <c r="L286" s="55"/>
      <c r="M286" s="55"/>
      <c r="N286" s="55"/>
      <c r="O286" s="55"/>
      <c r="P286" s="55"/>
      <c r="Q286" s="55"/>
      <c r="R286" s="55"/>
    </row>
    <row r="287" s="55" customFormat="true" ht="26.1" hidden="false" customHeight="true" outlineLevel="0" collapsed="false">
      <c r="A287" s="161"/>
      <c r="B287" s="161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</row>
    <row r="288" s="55" customFormat="true" ht="26.1" hidden="false" customHeight="true" outlineLevel="0" collapsed="false">
      <c r="A288" s="152"/>
      <c r="B288" s="153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</row>
    <row r="289" s="55" customFormat="true" ht="26.1" hidden="false" customHeight="true" outlineLevel="0" collapsed="false">
      <c r="A289" s="152"/>
      <c r="B289" s="152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</row>
    <row r="290" s="55" customFormat="true" ht="26.1" hidden="false" customHeight="true" outlineLevel="0" collapsed="false">
      <c r="A290" s="152"/>
      <c r="B290" s="153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</row>
    <row r="291" s="55" customFormat="true" ht="26.1" hidden="false" customHeight="true" outlineLevel="0" collapsed="false">
      <c r="A291" s="152"/>
      <c r="B291" s="152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</row>
    <row r="292" s="10" customFormat="true" ht="26.1" hidden="false" customHeight="true" outlineLevel="0" collapsed="false">
      <c r="A292" s="152"/>
      <c r="B292" s="152"/>
    </row>
    <row r="293" s="10" customFormat="true" ht="29.25" hidden="false" customHeight="true" outlineLevel="0" collapsed="false">
      <c r="A293" s="152"/>
      <c r="B293" s="152"/>
      <c r="K293" s="55"/>
      <c r="L293" s="55"/>
      <c r="M293" s="55"/>
      <c r="N293" s="55"/>
      <c r="O293" s="55"/>
      <c r="P293" s="55"/>
      <c r="Q293" s="55"/>
      <c r="R293" s="55"/>
    </row>
    <row r="294" s="55" customFormat="true" ht="26.1" hidden="false" customHeight="true" outlineLevel="0" collapsed="false">
      <c r="A294" s="152"/>
      <c r="B294" s="152"/>
      <c r="C294" s="10"/>
      <c r="D294" s="10"/>
      <c r="E294" s="10"/>
      <c r="F294" s="10"/>
      <c r="G294" s="10"/>
      <c r="H294" s="10"/>
      <c r="I294" s="10"/>
      <c r="J294" s="10"/>
    </row>
    <row r="295" s="10" customFormat="true" ht="26.1" hidden="false" customHeight="true" outlineLevel="0" collapsed="false">
      <c r="A295" s="152"/>
      <c r="B295" s="152"/>
      <c r="K295" s="55"/>
      <c r="L295" s="55"/>
      <c r="M295" s="55"/>
      <c r="N295" s="55"/>
      <c r="O295" s="55"/>
      <c r="P295" s="55"/>
      <c r="Q295" s="55"/>
      <c r="R295" s="55"/>
    </row>
    <row r="296" s="55" customFormat="true" ht="26.1" hidden="false" customHeight="true" outlineLevel="0" collapsed="false">
      <c r="A296" s="152"/>
      <c r="B296" s="152"/>
      <c r="C296" s="10"/>
      <c r="D296" s="10"/>
      <c r="E296" s="10"/>
      <c r="F296" s="10"/>
      <c r="G296" s="10"/>
      <c r="H296" s="10"/>
      <c r="I296" s="10"/>
      <c r="J296" s="10"/>
      <c r="K296" s="58"/>
      <c r="L296" s="58"/>
      <c r="M296" s="58"/>
      <c r="N296" s="58"/>
      <c r="O296" s="58"/>
      <c r="P296" s="58"/>
      <c r="Q296" s="58"/>
      <c r="R296" s="58"/>
    </row>
    <row r="297" s="55" customFormat="true" ht="26.1" hidden="false" customHeight="true" outlineLevel="0" collapsed="false">
      <c r="A297" s="152"/>
      <c r="B297" s="153"/>
      <c r="C297" s="10"/>
      <c r="D297" s="10"/>
      <c r="E297" s="10"/>
      <c r="F297" s="10"/>
      <c r="G297" s="10"/>
      <c r="H297" s="10"/>
      <c r="I297" s="10"/>
      <c r="J297" s="10"/>
    </row>
    <row r="298" s="10" customFormat="true" ht="26.1" hidden="false" customHeight="true" outlineLevel="0" collapsed="false">
      <c r="A298" s="152"/>
      <c r="B298" s="153"/>
    </row>
    <row r="299" s="10" customFormat="true" ht="26.1" hidden="false" customHeight="true" outlineLevel="0" collapsed="false">
      <c r="A299" s="161"/>
      <c r="B299" s="162"/>
      <c r="K299" s="55"/>
      <c r="L299" s="55"/>
      <c r="M299" s="55"/>
      <c r="N299" s="55"/>
      <c r="O299" s="55"/>
      <c r="P299" s="55"/>
      <c r="Q299" s="55"/>
      <c r="R299" s="55"/>
    </row>
    <row r="300" s="55" customFormat="true" ht="26.1" hidden="false" customHeight="true" outlineLevel="0" collapsed="false">
      <c r="A300" s="161"/>
      <c r="B300" s="162"/>
      <c r="C300" s="10"/>
      <c r="D300" s="10"/>
      <c r="E300" s="10"/>
      <c r="F300" s="10"/>
      <c r="G300" s="10"/>
      <c r="H300" s="10"/>
      <c r="I300" s="10"/>
      <c r="J300" s="10"/>
    </row>
    <row r="301" s="55" customFormat="true" ht="30.75" hidden="false" customHeight="true" outlineLevel="0" collapsed="false">
      <c r="A301" s="161"/>
      <c r="B301" s="162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</row>
    <row r="302" s="55" customFormat="true" ht="26.1" hidden="false" customHeight="true" outlineLevel="0" collapsed="false">
      <c r="A302" s="161"/>
      <c r="B302" s="161"/>
      <c r="C302" s="10"/>
      <c r="D302" s="10"/>
      <c r="E302" s="10"/>
      <c r="F302" s="10"/>
      <c r="G302" s="10"/>
      <c r="H302" s="10"/>
      <c r="I302" s="10"/>
      <c r="J302" s="10"/>
    </row>
    <row r="303" s="10" customFormat="true" ht="26.1" hidden="false" customHeight="true" outlineLevel="0" collapsed="false">
      <c r="A303" s="161"/>
      <c r="B303" s="162"/>
      <c r="K303" s="55"/>
      <c r="L303" s="55"/>
      <c r="M303" s="55"/>
      <c r="N303" s="55"/>
      <c r="O303" s="55"/>
      <c r="P303" s="55"/>
      <c r="Q303" s="55"/>
      <c r="R303" s="55"/>
    </row>
    <row r="304" s="55" customFormat="true" ht="26.1" hidden="false" customHeight="true" outlineLevel="0" collapsed="false">
      <c r="A304" s="161"/>
      <c r="B304" s="162"/>
      <c r="C304" s="10"/>
      <c r="D304" s="10"/>
      <c r="E304" s="10"/>
      <c r="F304" s="10"/>
      <c r="G304" s="10"/>
      <c r="H304" s="10"/>
      <c r="I304" s="10"/>
      <c r="J304" s="10"/>
    </row>
    <row r="305" s="10" customFormat="true" ht="26.1" hidden="false" customHeight="true" outlineLevel="0" collapsed="false">
      <c r="A305" s="185"/>
      <c r="B305" s="185"/>
      <c r="K305" s="55"/>
      <c r="L305" s="55"/>
      <c r="M305" s="55"/>
      <c r="N305" s="55"/>
      <c r="O305" s="55"/>
      <c r="P305" s="55"/>
      <c r="Q305" s="55"/>
      <c r="R305" s="55"/>
    </row>
    <row r="306" s="55" customFormat="true" ht="26.1" hidden="false" customHeight="true" outlineLevel="0" collapsed="false">
      <c r="A306" s="185"/>
      <c r="B306" s="186"/>
      <c r="C306" s="10"/>
      <c r="D306" s="10"/>
      <c r="E306" s="10"/>
      <c r="F306" s="10"/>
      <c r="G306" s="10"/>
      <c r="H306" s="10"/>
      <c r="I306" s="10"/>
      <c r="J306" s="10"/>
    </row>
    <row r="307" s="10" customFormat="true" ht="26.1" hidden="false" customHeight="true" outlineLevel="0" collapsed="false">
      <c r="A307" s="161"/>
      <c r="B307" s="162"/>
    </row>
    <row r="308" s="10" customFormat="true" ht="26.1" hidden="false" customHeight="true" outlineLevel="0" collapsed="false">
      <c r="A308" s="161"/>
      <c r="B308" s="162"/>
    </row>
    <row r="309" s="10" customFormat="true" ht="26.1" hidden="false" customHeight="true" outlineLevel="0" collapsed="false">
      <c r="A309" s="161"/>
      <c r="B309" s="162"/>
      <c r="K309" s="55"/>
      <c r="L309" s="55"/>
      <c r="M309" s="55"/>
      <c r="N309" s="55"/>
      <c r="O309" s="55"/>
      <c r="P309" s="55"/>
      <c r="Q309" s="55"/>
      <c r="R309" s="55"/>
    </row>
    <row r="310" s="55" customFormat="true" ht="26.1" hidden="false" customHeight="true" outlineLevel="0" collapsed="false">
      <c r="A310" s="161"/>
      <c r="B310" s="162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</row>
    <row r="311" s="10" customFormat="true" ht="26.1" hidden="false" customHeight="true" outlineLevel="0" collapsed="false">
      <c r="A311" s="161"/>
      <c r="B311" s="161"/>
      <c r="K311" s="55"/>
      <c r="L311" s="55"/>
      <c r="M311" s="55"/>
      <c r="N311" s="55"/>
      <c r="O311" s="55"/>
      <c r="P311" s="55"/>
      <c r="Q311" s="55"/>
      <c r="R311" s="55"/>
    </row>
    <row r="312" s="55" customFormat="true" ht="26.1" hidden="false" customHeight="true" outlineLevel="0" collapsed="false">
      <c r="A312" s="161"/>
      <c r="B312" s="161"/>
      <c r="C312" s="10"/>
      <c r="D312" s="10"/>
      <c r="E312" s="10"/>
      <c r="F312" s="10"/>
      <c r="G312" s="10"/>
      <c r="H312" s="10"/>
      <c r="I312" s="10"/>
      <c r="J312" s="10"/>
      <c r="K312" s="165" t="e">
        <f aca="false">#REF!</f>
        <v>#REF!</v>
      </c>
    </row>
    <row r="313" s="55" customFormat="true" ht="40.5" hidden="false" customHeight="true" outlineLevel="0" collapsed="false">
      <c r="A313" s="161"/>
      <c r="B313" s="162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</row>
    <row r="314" s="10" customFormat="true" ht="40.5" hidden="false" customHeight="true" outlineLevel="0" collapsed="false">
      <c r="A314" s="161"/>
      <c r="B314" s="161"/>
    </row>
    <row r="315" s="55" customFormat="true" ht="26.1" hidden="false" customHeight="true" outlineLevel="0" collapsed="false">
      <c r="A315" s="161"/>
      <c r="B315" s="162"/>
      <c r="C315" s="10"/>
      <c r="D315" s="10"/>
      <c r="E315" s="10"/>
      <c r="F315" s="10"/>
      <c r="G315" s="10"/>
      <c r="H315" s="10"/>
      <c r="I315" s="10"/>
      <c r="J315" s="10"/>
    </row>
    <row r="316" s="55" customFormat="true" ht="26.1" hidden="false" customHeight="true" outlineLevel="0" collapsed="false">
      <c r="A316" s="161"/>
      <c r="B316" s="162"/>
      <c r="C316" s="10"/>
      <c r="D316" s="10"/>
      <c r="E316" s="10"/>
      <c r="F316" s="10"/>
      <c r="G316" s="10"/>
      <c r="H316" s="10"/>
      <c r="I316" s="10"/>
      <c r="J316" s="10"/>
    </row>
    <row r="317" s="55" customFormat="true" ht="26.1" hidden="false" customHeight="true" outlineLevel="0" collapsed="false">
      <c r="A317" s="161"/>
      <c r="B317" s="161"/>
      <c r="C317" s="10"/>
      <c r="D317" s="10"/>
      <c r="E317" s="10"/>
      <c r="F317" s="10"/>
      <c r="G317" s="10"/>
      <c r="H317" s="10"/>
      <c r="I317" s="10"/>
      <c r="J317" s="10"/>
    </row>
    <row r="318" s="10" customFormat="true" ht="26.1" hidden="false" customHeight="true" outlineLevel="0" collapsed="false">
      <c r="A318" s="161"/>
      <c r="B318" s="161"/>
    </row>
    <row r="319" s="10" customFormat="true" ht="33.75" hidden="false" customHeight="true" outlineLevel="0" collapsed="false">
      <c r="A319" s="161"/>
      <c r="B319" s="162"/>
      <c r="K319" s="55"/>
      <c r="L319" s="55"/>
      <c r="M319" s="55"/>
      <c r="N319" s="55"/>
      <c r="O319" s="55"/>
      <c r="P319" s="55"/>
      <c r="Q319" s="55"/>
      <c r="R319" s="55"/>
    </row>
    <row r="320" s="10" customFormat="true" ht="33.75" hidden="false" customHeight="true" outlineLevel="0" collapsed="false">
      <c r="A320" s="161"/>
      <c r="B320" s="162"/>
    </row>
    <row r="321" s="55" customFormat="true" ht="33.75" hidden="false" customHeight="true" outlineLevel="0" collapsed="false">
      <c r="A321" s="161"/>
      <c r="B321" s="162"/>
      <c r="C321" s="10"/>
      <c r="D321" s="10"/>
      <c r="E321" s="10"/>
      <c r="F321" s="10"/>
      <c r="G321" s="10"/>
      <c r="H321" s="10"/>
      <c r="I321" s="10"/>
      <c r="J321" s="10"/>
    </row>
    <row r="322" s="55" customFormat="true" ht="26.1" hidden="false" customHeight="true" outlineLevel="0" collapsed="false">
      <c r="A322" s="161"/>
      <c r="B322" s="161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</row>
    <row r="323" s="55" customFormat="true" ht="26.1" hidden="false" customHeight="true" outlineLevel="0" collapsed="false">
      <c r="A323" s="161"/>
      <c r="B323" s="162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</row>
    <row r="324" s="55" customFormat="true" ht="26.1" hidden="false" customHeight="true" outlineLevel="0" collapsed="false">
      <c r="A324" s="161"/>
      <c r="B324" s="161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</row>
    <row r="325" s="55" customFormat="true" ht="26.1" hidden="false" customHeight="true" outlineLevel="0" collapsed="false">
      <c r="A325" s="161"/>
      <c r="B325" s="162"/>
      <c r="C325" s="10"/>
      <c r="D325" s="10"/>
      <c r="E325" s="10"/>
      <c r="F325" s="10"/>
      <c r="G325" s="10"/>
      <c r="H325" s="10"/>
      <c r="I325" s="10"/>
      <c r="J325" s="10"/>
    </row>
    <row r="326" s="55" customFormat="true" ht="26.1" hidden="false" customHeight="true" outlineLevel="0" collapsed="false">
      <c r="A326" s="161"/>
      <c r="B326" s="161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</row>
    <row r="327" s="55" customFormat="true" ht="26.1" hidden="false" customHeight="true" outlineLevel="0" collapsed="false">
      <c r="A327" s="161"/>
      <c r="B327" s="161"/>
      <c r="C327" s="10"/>
      <c r="D327" s="10"/>
      <c r="E327" s="10"/>
      <c r="F327" s="10"/>
      <c r="G327" s="10"/>
      <c r="H327" s="10"/>
      <c r="I327" s="10"/>
      <c r="J327" s="10"/>
    </row>
    <row r="328" s="55" customFormat="true" ht="26.1" hidden="false" customHeight="true" outlineLevel="0" collapsed="false">
      <c r="A328" s="161"/>
      <c r="B328" s="161"/>
      <c r="C328" s="10"/>
      <c r="D328" s="10"/>
      <c r="E328" s="10"/>
      <c r="F328" s="10"/>
      <c r="G328" s="10"/>
      <c r="H328" s="10"/>
      <c r="I328" s="10"/>
      <c r="J328" s="10"/>
    </row>
    <row r="329" s="10" customFormat="true" ht="26.1" hidden="false" customHeight="true" outlineLevel="0" collapsed="false">
      <c r="A329" s="161"/>
      <c r="B329" s="162"/>
    </row>
    <row r="330" s="10" customFormat="true" ht="28.5" hidden="false" customHeight="true" outlineLevel="0" collapsed="false">
      <c r="A330" s="161"/>
      <c r="B330" s="161"/>
      <c r="K330" s="55"/>
      <c r="L330" s="55"/>
      <c r="M330" s="55"/>
      <c r="N330" s="55"/>
      <c r="O330" s="55"/>
      <c r="P330" s="55"/>
      <c r="Q330" s="55"/>
      <c r="R330" s="55"/>
    </row>
    <row r="331" s="10" customFormat="true" ht="32.25" hidden="false" customHeight="true" outlineLevel="0" collapsed="false">
      <c r="A331" s="161"/>
      <c r="B331" s="162"/>
      <c r="K331" s="55"/>
      <c r="L331" s="55"/>
      <c r="M331" s="55"/>
      <c r="N331" s="55"/>
      <c r="O331" s="55"/>
      <c r="P331" s="55"/>
      <c r="Q331" s="55"/>
      <c r="R331" s="55"/>
    </row>
    <row r="332" s="55" customFormat="true" ht="26.1" hidden="false" customHeight="true" outlineLevel="0" collapsed="false">
      <c r="A332" s="161"/>
      <c r="B332" s="162"/>
      <c r="C332" s="10"/>
      <c r="D332" s="10"/>
      <c r="E332" s="10"/>
      <c r="F332" s="10"/>
      <c r="G332" s="10"/>
      <c r="H332" s="10"/>
      <c r="I332" s="10"/>
      <c r="J332" s="10"/>
    </row>
    <row r="333" s="55" customFormat="true" ht="26.1" hidden="false" customHeight="true" outlineLevel="0" collapsed="false">
      <c r="A333" s="161"/>
      <c r="B333" s="161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</row>
    <row r="334" s="10" customFormat="true" ht="26.1" hidden="false" customHeight="true" outlineLevel="0" collapsed="false">
      <c r="A334" s="161"/>
      <c r="B334" s="162"/>
    </row>
    <row r="335" s="55" customFormat="true" ht="26.1" hidden="false" customHeight="true" outlineLevel="0" collapsed="false">
      <c r="A335" s="161"/>
      <c r="B335" s="162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</row>
    <row r="336" s="10" customFormat="true" ht="26.1" hidden="false" customHeight="true" outlineLevel="0" collapsed="false">
      <c r="A336" s="161"/>
      <c r="B336" s="162"/>
      <c r="K336" s="55"/>
      <c r="L336" s="55"/>
      <c r="M336" s="55"/>
      <c r="N336" s="55"/>
      <c r="O336" s="55"/>
      <c r="P336" s="55"/>
      <c r="Q336" s="55"/>
      <c r="R336" s="55"/>
    </row>
    <row r="337" s="10" customFormat="true" ht="26.1" hidden="false" customHeight="true" outlineLevel="0" collapsed="false">
      <c r="A337" s="161"/>
      <c r="B337" s="161"/>
      <c r="K337" s="55"/>
      <c r="L337" s="55"/>
      <c r="M337" s="55"/>
      <c r="N337" s="55"/>
      <c r="O337" s="55"/>
      <c r="P337" s="55"/>
      <c r="Q337" s="55"/>
      <c r="R337" s="55"/>
    </row>
    <row r="338" s="10" customFormat="true" ht="26.1" hidden="false" customHeight="true" outlineLevel="0" collapsed="false">
      <c r="A338" s="161"/>
      <c r="B338" s="161"/>
      <c r="K338" s="55"/>
      <c r="L338" s="55"/>
      <c r="M338" s="55"/>
      <c r="N338" s="55"/>
      <c r="O338" s="55"/>
      <c r="P338" s="55"/>
      <c r="Q338" s="55"/>
      <c r="R338" s="55"/>
    </row>
    <row r="339" s="55" customFormat="true" ht="26.1" hidden="false" customHeight="true" outlineLevel="0" collapsed="false">
      <c r="A339" s="161"/>
      <c r="B339" s="161"/>
      <c r="C339" s="10"/>
      <c r="D339" s="10"/>
      <c r="E339" s="10"/>
      <c r="F339" s="10"/>
      <c r="G339" s="10"/>
      <c r="H339" s="10"/>
      <c r="I339" s="10"/>
      <c r="J339" s="10"/>
    </row>
    <row r="340" s="55" customFormat="true" ht="26.1" hidden="false" customHeight="true" outlineLevel="0" collapsed="false">
      <c r="A340" s="161"/>
      <c r="B340" s="162"/>
      <c r="C340" s="10"/>
      <c r="D340" s="10"/>
      <c r="E340" s="10"/>
      <c r="F340" s="10"/>
      <c r="G340" s="10"/>
      <c r="H340" s="10"/>
      <c r="I340" s="10"/>
      <c r="J340" s="10"/>
    </row>
    <row r="341" s="10" customFormat="true" ht="26.1" hidden="false" customHeight="true" outlineLevel="0" collapsed="false">
      <c r="A341" s="161"/>
      <c r="B341" s="162"/>
      <c r="K341" s="55"/>
      <c r="L341" s="55"/>
      <c r="M341" s="55"/>
      <c r="N341" s="55"/>
      <c r="O341" s="55"/>
      <c r="P341" s="55"/>
      <c r="Q341" s="55"/>
      <c r="R341" s="55"/>
    </row>
    <row r="342" s="55" customFormat="true" ht="26.1" hidden="false" customHeight="true" outlineLevel="0" collapsed="false">
      <c r="A342" s="152"/>
      <c r="B342" s="153"/>
      <c r="C342" s="10"/>
      <c r="D342" s="10"/>
      <c r="E342" s="10"/>
      <c r="F342" s="10"/>
      <c r="G342" s="10"/>
      <c r="H342" s="10"/>
      <c r="I342" s="10"/>
      <c r="J342" s="10"/>
    </row>
    <row r="343" s="55" customFormat="true" ht="26.1" hidden="false" customHeight="true" outlineLevel="0" collapsed="false">
      <c r="A343" s="152"/>
      <c r="B343" s="153"/>
      <c r="C343" s="10"/>
      <c r="D343" s="10"/>
      <c r="E343" s="10"/>
      <c r="F343" s="10"/>
      <c r="G343" s="10"/>
      <c r="H343" s="10"/>
      <c r="I343" s="10"/>
      <c r="J343" s="10"/>
    </row>
    <row r="344" s="58" customFormat="true" ht="31.5" hidden="false" customHeight="true" outlineLevel="0" collapsed="false">
      <c r="A344" s="152"/>
      <c r="B344" s="153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</row>
    <row r="345" s="55" customFormat="true" ht="26.1" hidden="false" customHeight="true" outlineLevel="0" collapsed="false">
      <c r="A345" s="152"/>
      <c r="B345" s="153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</row>
    <row r="346" s="10" customFormat="true" ht="26.1" hidden="false" customHeight="true" outlineLevel="0" collapsed="false">
      <c r="A346" s="187"/>
      <c r="B346" s="188"/>
      <c r="I346" s="189"/>
      <c r="J346" s="189"/>
    </row>
    <row r="347" s="55" customFormat="true" ht="26.1" hidden="false" customHeight="true" outlineLevel="0" collapsed="false">
      <c r="A347" s="187"/>
      <c r="B347" s="188"/>
      <c r="C347" s="10"/>
      <c r="D347" s="10"/>
      <c r="E347" s="10"/>
      <c r="F347" s="10"/>
      <c r="G347" s="10"/>
      <c r="H347" s="10"/>
      <c r="I347" s="10"/>
      <c r="J347" s="10"/>
    </row>
    <row r="348" s="10" customFormat="true" ht="26.1" hidden="false" customHeight="true" outlineLevel="0" collapsed="false">
      <c r="A348" s="161"/>
      <c r="B348" s="161"/>
      <c r="K348" s="55"/>
      <c r="L348" s="55"/>
      <c r="M348" s="55"/>
      <c r="N348" s="55"/>
      <c r="O348" s="55"/>
      <c r="P348" s="55"/>
      <c r="Q348" s="55"/>
      <c r="R348" s="55"/>
    </row>
    <row r="349" s="55" customFormat="true" ht="42.75" hidden="false" customHeight="true" outlineLevel="0" collapsed="false">
      <c r="A349" s="152"/>
      <c r="B349" s="152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</row>
    <row r="350" s="55" customFormat="true" ht="43.5" hidden="false" customHeight="true" outlineLevel="0" collapsed="false">
      <c r="A350" s="152"/>
      <c r="B350" s="152"/>
      <c r="C350" s="189"/>
      <c r="D350" s="189"/>
      <c r="E350" s="189"/>
      <c r="F350" s="189"/>
      <c r="G350" s="189"/>
      <c r="H350" s="189"/>
      <c r="I350" s="10"/>
      <c r="J350" s="10"/>
    </row>
    <row r="351" s="10" customFormat="true" ht="26.1" hidden="false" customHeight="true" outlineLevel="0" collapsed="false">
      <c r="A351" s="152"/>
      <c r="B351" s="153"/>
    </row>
    <row r="352" s="10" customFormat="true" ht="26.1" hidden="false" customHeight="true" outlineLevel="0" collapsed="false">
      <c r="A352" s="152"/>
      <c r="B352" s="153"/>
    </row>
    <row r="353" s="10" customFormat="true" ht="26.1" hidden="false" customHeight="true" outlineLevel="0" collapsed="false">
      <c r="A353" s="152"/>
      <c r="B353" s="152"/>
    </row>
    <row r="354" s="160" customFormat="true" ht="26.1" hidden="false" customHeight="true" outlineLevel="0" collapsed="false">
      <c r="A354" s="152"/>
      <c r="B354" s="153"/>
      <c r="C354" s="10"/>
      <c r="D354" s="10"/>
      <c r="E354" s="10"/>
      <c r="F354" s="10"/>
      <c r="G354" s="10"/>
      <c r="H354" s="10"/>
      <c r="I354" s="10"/>
      <c r="J354" s="10"/>
      <c r="K354" s="55"/>
      <c r="L354" s="55"/>
      <c r="M354" s="55"/>
      <c r="N354" s="55"/>
      <c r="O354" s="55"/>
      <c r="P354" s="55"/>
      <c r="Q354" s="55"/>
      <c r="R354" s="55"/>
    </row>
    <row r="355" s="160" customFormat="true" ht="26.1" hidden="false" customHeight="true" outlineLevel="0" collapsed="false">
      <c r="A355" s="152"/>
      <c r="B355" s="152"/>
      <c r="C355" s="10"/>
      <c r="D355" s="10"/>
      <c r="E355" s="10"/>
      <c r="F355" s="10"/>
      <c r="G355" s="10"/>
      <c r="H355" s="10"/>
      <c r="I355" s="10"/>
      <c r="J355" s="10"/>
      <c r="K355" s="55"/>
      <c r="L355" s="55"/>
      <c r="M355" s="55"/>
      <c r="N355" s="55"/>
      <c r="O355" s="55"/>
      <c r="P355" s="55"/>
      <c r="Q355" s="55"/>
      <c r="R355" s="55"/>
    </row>
    <row r="356" s="10" customFormat="true" ht="26.1" hidden="false" customHeight="true" outlineLevel="0" collapsed="false">
      <c r="A356" s="152"/>
      <c r="B356" s="152"/>
    </row>
    <row r="357" s="55" customFormat="true" ht="26.1" hidden="false" customHeight="true" outlineLevel="0" collapsed="false">
      <c r="A357" s="152"/>
      <c r="B357" s="152"/>
      <c r="C357" s="10"/>
      <c r="D357" s="10"/>
      <c r="E357" s="10"/>
      <c r="F357" s="10"/>
      <c r="G357" s="10"/>
      <c r="H357" s="10"/>
      <c r="I357" s="10"/>
      <c r="J357" s="10"/>
    </row>
    <row r="358" s="55" customFormat="true" ht="26.1" hidden="false" customHeight="true" outlineLevel="0" collapsed="false">
      <c r="A358" s="152"/>
      <c r="B358" s="153"/>
      <c r="C358" s="10"/>
      <c r="D358" s="10"/>
      <c r="E358" s="10"/>
      <c r="F358" s="10"/>
      <c r="G358" s="10"/>
      <c r="H358" s="10"/>
      <c r="I358" s="10"/>
      <c r="J358" s="10"/>
    </row>
    <row r="359" s="55" customFormat="true" ht="26.1" hidden="false" customHeight="true" outlineLevel="0" collapsed="false">
      <c r="A359" s="152"/>
      <c r="B359" s="153"/>
      <c r="C359" s="10"/>
      <c r="D359" s="10"/>
      <c r="E359" s="10"/>
      <c r="F359" s="10"/>
      <c r="G359" s="10"/>
      <c r="H359" s="10"/>
      <c r="I359" s="10"/>
      <c r="J359" s="10"/>
      <c r="K359" s="58"/>
      <c r="L359" s="58"/>
      <c r="M359" s="58"/>
      <c r="N359" s="58"/>
      <c r="O359" s="58"/>
      <c r="P359" s="58"/>
      <c r="Q359" s="58"/>
      <c r="R359" s="58"/>
    </row>
    <row r="360" s="55" customFormat="true" ht="26.1" hidden="false" customHeight="true" outlineLevel="0" collapsed="false">
      <c r="A360" s="152"/>
      <c r="B360" s="152"/>
      <c r="C360" s="10"/>
      <c r="D360" s="10"/>
      <c r="E360" s="10"/>
      <c r="F360" s="10"/>
      <c r="G360" s="10"/>
      <c r="H360" s="10"/>
      <c r="I360" s="10"/>
      <c r="J360" s="10"/>
    </row>
    <row r="361" s="55" customFormat="true" ht="26.1" hidden="false" customHeight="true" outlineLevel="0" collapsed="false">
      <c r="A361" s="190"/>
      <c r="B361" s="191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</row>
    <row r="362" s="55" customFormat="true" ht="26.1" hidden="false" customHeight="true" outlineLevel="0" collapsed="false">
      <c r="A362" s="158"/>
      <c r="B362" s="159"/>
      <c r="C362" s="10"/>
      <c r="D362" s="10"/>
      <c r="E362" s="10"/>
      <c r="F362" s="10"/>
      <c r="G362" s="10"/>
      <c r="H362" s="10"/>
      <c r="I362" s="10"/>
      <c r="J362" s="10"/>
    </row>
    <row r="363" s="55" customFormat="true" ht="26.1" hidden="false" customHeight="true" outlineLevel="0" collapsed="false">
      <c r="A363" s="185"/>
      <c r="B363" s="186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</row>
    <row r="364" s="10" customFormat="true" ht="26.1" hidden="false" customHeight="true" outlineLevel="0" collapsed="false">
      <c r="A364" s="158"/>
      <c r="B364" s="159"/>
      <c r="K364" s="55"/>
      <c r="L364" s="55"/>
      <c r="M364" s="55"/>
      <c r="N364" s="55"/>
      <c r="O364" s="55"/>
      <c r="P364" s="55"/>
      <c r="Q364" s="55"/>
      <c r="R364" s="55"/>
    </row>
    <row r="365" s="55" customFormat="true" ht="26.1" hidden="false" customHeight="true" outlineLevel="0" collapsed="false">
      <c r="A365" s="158"/>
      <c r="B365" s="158"/>
      <c r="C365" s="10"/>
      <c r="D365" s="10"/>
      <c r="E365" s="10"/>
      <c r="F365" s="10"/>
      <c r="G365" s="10"/>
      <c r="H365" s="10"/>
      <c r="I365" s="10"/>
      <c r="J365" s="10"/>
    </row>
    <row r="366" s="55" customFormat="true" ht="26.1" hidden="false" customHeight="true" outlineLevel="0" collapsed="false">
      <c r="A366" s="192"/>
      <c r="B366" s="193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</row>
    <row r="367" s="55" customFormat="true" ht="26.1" hidden="false" customHeight="true" outlineLevel="0" collapsed="false">
      <c r="A367" s="161"/>
      <c r="B367" s="161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</row>
    <row r="368" s="10" customFormat="true" ht="26.1" hidden="false" customHeight="true" outlineLevel="0" collapsed="false">
      <c r="A368" s="185"/>
      <c r="B368" s="186"/>
    </row>
    <row r="369" s="55" customFormat="true" ht="26.1" hidden="false" customHeight="true" outlineLevel="0" collapsed="false">
      <c r="A369" s="185"/>
      <c r="B369" s="186"/>
      <c r="C369" s="10"/>
      <c r="D369" s="10"/>
      <c r="E369" s="10"/>
      <c r="F369" s="10"/>
      <c r="G369" s="10"/>
      <c r="H369" s="10"/>
      <c r="I369" s="10"/>
      <c r="J369" s="10"/>
      <c r="K369" s="160"/>
      <c r="L369" s="160"/>
      <c r="M369" s="160"/>
      <c r="N369" s="160"/>
      <c r="O369" s="160"/>
      <c r="P369" s="160"/>
      <c r="Q369" s="160"/>
      <c r="R369" s="160"/>
    </row>
    <row r="370" s="55" customFormat="true" ht="26.1" hidden="false" customHeight="true" outlineLevel="0" collapsed="false">
      <c r="A370" s="185"/>
      <c r="B370" s="185"/>
      <c r="C370" s="10"/>
      <c r="D370" s="10"/>
      <c r="E370" s="10"/>
      <c r="F370" s="10"/>
      <c r="G370" s="10"/>
      <c r="H370" s="10"/>
      <c r="I370" s="10"/>
      <c r="J370" s="10"/>
      <c r="K370" s="160"/>
      <c r="L370" s="160"/>
      <c r="M370" s="160"/>
      <c r="N370" s="160"/>
      <c r="O370" s="160"/>
      <c r="P370" s="160"/>
      <c r="Q370" s="160"/>
      <c r="R370" s="160"/>
    </row>
    <row r="371" s="55" customFormat="true" ht="26.1" hidden="false" customHeight="true" outlineLevel="0" collapsed="false">
      <c r="A371" s="161"/>
      <c r="B371" s="161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</row>
    <row r="372" s="58" customFormat="true" ht="26.1" hidden="false" customHeight="true" outlineLevel="0" collapsed="false">
      <c r="A372" s="161"/>
      <c r="B372" s="161"/>
      <c r="C372" s="10"/>
      <c r="D372" s="10"/>
      <c r="E372" s="10"/>
      <c r="F372" s="10"/>
      <c r="G372" s="10"/>
      <c r="H372" s="10"/>
      <c r="I372" s="10"/>
      <c r="J372" s="10"/>
      <c r="K372" s="55"/>
      <c r="L372" s="55"/>
      <c r="M372" s="55"/>
      <c r="N372" s="55"/>
      <c r="O372" s="55"/>
      <c r="P372" s="55"/>
      <c r="Q372" s="55"/>
      <c r="R372" s="55"/>
    </row>
    <row r="373" s="55" customFormat="true" ht="26.1" hidden="false" customHeight="true" outlineLevel="0" collapsed="false">
      <c r="A373" s="185"/>
      <c r="B373" s="185"/>
      <c r="C373" s="10"/>
      <c r="D373" s="10"/>
      <c r="E373" s="10"/>
      <c r="F373" s="10"/>
      <c r="G373" s="10"/>
      <c r="H373" s="10"/>
      <c r="I373" s="10"/>
      <c r="J373" s="10"/>
    </row>
    <row r="374" s="10" customFormat="true" ht="26.1" hidden="false" customHeight="true" outlineLevel="0" collapsed="false">
      <c r="A374" s="185"/>
      <c r="B374" s="185"/>
      <c r="K374" s="55"/>
      <c r="L374" s="55"/>
      <c r="M374" s="55"/>
      <c r="N374" s="55"/>
      <c r="O374" s="55"/>
      <c r="P374" s="55"/>
      <c r="Q374" s="55"/>
      <c r="R374" s="55"/>
    </row>
    <row r="375" s="10" customFormat="true" ht="26.1" hidden="false" customHeight="true" outlineLevel="0" collapsed="false">
      <c r="A375" s="161"/>
      <c r="B375" s="161"/>
      <c r="K375" s="55"/>
      <c r="L375" s="55"/>
      <c r="M375" s="55"/>
      <c r="N375" s="55"/>
      <c r="O375" s="55"/>
      <c r="P375" s="55"/>
      <c r="Q375" s="55"/>
      <c r="R375" s="55"/>
    </row>
    <row r="376" s="55" customFormat="true" ht="26.1" hidden="false" customHeight="true" outlineLevel="0" collapsed="false">
      <c r="A376" s="161"/>
      <c r="B376" s="162"/>
      <c r="C376" s="10"/>
      <c r="D376" s="10"/>
      <c r="E376" s="10"/>
      <c r="F376" s="10"/>
      <c r="G376" s="10"/>
      <c r="H376" s="10"/>
      <c r="I376" s="10"/>
      <c r="J376" s="10"/>
    </row>
    <row r="377" s="10" customFormat="true" ht="45.75" hidden="false" customHeight="true" outlineLevel="0" collapsed="false">
      <c r="A377" s="161"/>
      <c r="B377" s="162"/>
      <c r="K377" s="55"/>
      <c r="L377" s="55"/>
      <c r="M377" s="55"/>
      <c r="N377" s="55"/>
      <c r="O377" s="55"/>
      <c r="P377" s="55"/>
      <c r="Q377" s="55"/>
      <c r="R377" s="55"/>
    </row>
    <row r="378" s="55" customFormat="true" ht="26.1" hidden="false" customHeight="true" outlineLevel="0" collapsed="false">
      <c r="A378" s="161"/>
      <c r="B378" s="162"/>
      <c r="C378" s="10"/>
      <c r="D378" s="10"/>
      <c r="E378" s="10"/>
      <c r="F378" s="10"/>
      <c r="G378" s="10"/>
      <c r="H378" s="10"/>
      <c r="I378" s="10"/>
      <c r="J378" s="10"/>
    </row>
    <row r="379" s="10" customFormat="true" ht="26.1" hidden="false" customHeight="true" outlineLevel="0" collapsed="false">
      <c r="A379" s="161"/>
      <c r="B379" s="162"/>
    </row>
    <row r="380" s="55" customFormat="true" ht="26.1" hidden="false" customHeight="true" outlineLevel="0" collapsed="false">
      <c r="A380" s="161"/>
      <c r="B380" s="162"/>
      <c r="C380" s="10"/>
      <c r="D380" s="10"/>
      <c r="E380" s="10"/>
      <c r="F380" s="10"/>
      <c r="G380" s="10"/>
      <c r="H380" s="10"/>
      <c r="I380" s="10"/>
      <c r="J380" s="10"/>
    </row>
    <row r="381" s="10" customFormat="true" ht="31.5" hidden="false" customHeight="true" outlineLevel="0" collapsed="false">
      <c r="A381" s="161"/>
      <c r="B381" s="162"/>
      <c r="K381" s="55"/>
      <c r="L381" s="55"/>
      <c r="M381" s="55"/>
      <c r="N381" s="55"/>
      <c r="O381" s="55"/>
      <c r="P381" s="55"/>
      <c r="Q381" s="55"/>
      <c r="R381" s="55"/>
    </row>
    <row r="382" s="55" customFormat="true" ht="39.75" hidden="false" customHeight="true" outlineLevel="0" collapsed="false">
      <c r="A382" s="161"/>
      <c r="B382" s="162"/>
      <c r="C382" s="10"/>
      <c r="D382" s="10"/>
      <c r="E382" s="10"/>
      <c r="F382" s="10"/>
      <c r="G382" s="10"/>
      <c r="H382" s="10"/>
      <c r="I382" s="10"/>
      <c r="J382" s="10"/>
    </row>
    <row r="383" s="55" customFormat="true" ht="34.5" hidden="false" customHeight="true" outlineLevel="0" collapsed="false">
      <c r="A383" s="161"/>
      <c r="B383" s="161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</row>
    <row r="384" s="55" customFormat="true" ht="26.1" hidden="false" customHeight="true" outlineLevel="0" collapsed="false">
      <c r="A384" s="161"/>
      <c r="B384" s="162"/>
      <c r="C384" s="10"/>
      <c r="D384" s="10"/>
      <c r="E384" s="10"/>
      <c r="F384" s="10"/>
      <c r="G384" s="10"/>
      <c r="H384" s="10"/>
      <c r="I384" s="10"/>
      <c r="J384" s="10"/>
    </row>
    <row r="385" s="10" customFormat="true" ht="26.1" hidden="false" customHeight="true" outlineLevel="0" collapsed="false">
      <c r="A385" s="161"/>
      <c r="B385" s="162"/>
      <c r="K385" s="55"/>
      <c r="L385" s="55"/>
      <c r="M385" s="55"/>
      <c r="N385" s="55"/>
      <c r="O385" s="55"/>
      <c r="P385" s="55"/>
      <c r="Q385" s="55"/>
      <c r="R385" s="55"/>
    </row>
    <row r="386" s="55" customFormat="true" ht="26.1" hidden="false" customHeight="true" outlineLevel="0" collapsed="false">
      <c r="A386" s="161"/>
      <c r="B386" s="162"/>
      <c r="C386" s="10"/>
      <c r="D386" s="10"/>
      <c r="E386" s="10"/>
      <c r="F386" s="10"/>
      <c r="G386" s="10"/>
      <c r="H386" s="10"/>
      <c r="I386" s="10"/>
      <c r="J386" s="10"/>
    </row>
    <row r="387" s="55" customFormat="true" ht="26.1" hidden="false" customHeight="true" outlineLevel="0" collapsed="false">
      <c r="A387" s="161"/>
      <c r="B387" s="161"/>
      <c r="C387" s="10"/>
      <c r="D387" s="10"/>
      <c r="E387" s="10"/>
      <c r="F387" s="10"/>
      <c r="G387" s="10"/>
      <c r="H387" s="10"/>
      <c r="I387" s="10"/>
      <c r="J387" s="10"/>
      <c r="K387" s="58"/>
      <c r="L387" s="58"/>
      <c r="M387" s="58"/>
      <c r="N387" s="58"/>
      <c r="O387" s="58"/>
      <c r="P387" s="58"/>
      <c r="Q387" s="58"/>
      <c r="R387" s="58"/>
    </row>
    <row r="388" s="10" customFormat="true" ht="26.1" hidden="false" customHeight="true" outlineLevel="0" collapsed="false">
      <c r="A388" s="161"/>
      <c r="B388" s="162"/>
      <c r="K388" s="55"/>
      <c r="L388" s="55"/>
      <c r="M388" s="55"/>
      <c r="N388" s="55"/>
      <c r="O388" s="55"/>
      <c r="P388" s="55"/>
      <c r="Q388" s="55"/>
      <c r="R388" s="55"/>
    </row>
    <row r="389" s="55" customFormat="true" ht="26.1" hidden="false" customHeight="true" outlineLevel="0" collapsed="false">
      <c r="A389" s="161"/>
      <c r="B389" s="162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</row>
    <row r="390" s="55" customFormat="true" ht="26.1" hidden="false" customHeight="true" outlineLevel="0" collapsed="false">
      <c r="A390" s="161"/>
      <c r="B390" s="162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</row>
    <row r="391" s="10" customFormat="true" ht="26.1" hidden="false" customHeight="true" outlineLevel="0" collapsed="false">
      <c r="A391" s="161"/>
      <c r="B391" s="162"/>
      <c r="K391" s="55"/>
      <c r="L391" s="55"/>
      <c r="M391" s="55"/>
      <c r="N391" s="55"/>
      <c r="O391" s="55"/>
      <c r="P391" s="55"/>
      <c r="Q391" s="55"/>
      <c r="R391" s="55"/>
    </row>
    <row r="392" s="10" customFormat="true" ht="26.1" hidden="false" customHeight="true" outlineLevel="0" collapsed="false">
      <c r="A392" s="161"/>
      <c r="B392" s="162"/>
    </row>
    <row r="393" s="10" customFormat="true" ht="26.1" hidden="false" customHeight="true" outlineLevel="0" collapsed="false">
      <c r="A393" s="161"/>
      <c r="B393" s="161"/>
      <c r="K393" s="55"/>
      <c r="L393" s="55"/>
      <c r="M393" s="55"/>
      <c r="N393" s="55"/>
      <c r="O393" s="55"/>
      <c r="P393" s="55"/>
      <c r="Q393" s="55"/>
      <c r="R393" s="55"/>
    </row>
    <row r="394" s="55" customFormat="true" ht="26.1" hidden="false" customHeight="true" outlineLevel="0" collapsed="false">
      <c r="A394" s="161"/>
      <c r="B394" s="161"/>
      <c r="C394" s="10"/>
      <c r="D394" s="10"/>
      <c r="E394" s="10"/>
      <c r="F394" s="10"/>
      <c r="G394" s="10"/>
      <c r="H394" s="10"/>
      <c r="I394" s="10"/>
      <c r="J394" s="10"/>
      <c r="K394" s="8" t="e">
        <f aca="false">#REF!</f>
        <v>#REF!</v>
      </c>
      <c r="L394" s="10"/>
      <c r="M394" s="10"/>
      <c r="N394" s="10"/>
      <c r="O394" s="10"/>
      <c r="P394" s="10"/>
      <c r="Q394" s="10"/>
      <c r="R394" s="10"/>
    </row>
    <row r="395" s="160" customFormat="true" ht="26.1" hidden="false" customHeight="true" outlineLevel="0" collapsed="false">
      <c r="A395" s="161"/>
      <c r="B395" s="162"/>
      <c r="C395" s="10"/>
      <c r="D395" s="10"/>
      <c r="E395" s="10"/>
      <c r="F395" s="10"/>
      <c r="G395" s="10"/>
      <c r="H395" s="10"/>
      <c r="I395" s="10"/>
      <c r="J395" s="10"/>
      <c r="K395" s="55"/>
      <c r="L395" s="55"/>
      <c r="M395" s="55"/>
      <c r="N395" s="55"/>
      <c r="O395" s="55"/>
      <c r="P395" s="55"/>
      <c r="Q395" s="55"/>
      <c r="R395" s="55"/>
    </row>
    <row r="396" s="55" customFormat="true" ht="26.1" hidden="false" customHeight="true" outlineLevel="0" collapsed="false">
      <c r="A396" s="161"/>
      <c r="B396" s="161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</row>
    <row r="397" s="55" customFormat="true" ht="26.1" hidden="false" customHeight="true" outlineLevel="0" collapsed="false">
      <c r="A397" s="161"/>
      <c r="B397" s="162"/>
      <c r="C397" s="10"/>
      <c r="D397" s="10"/>
      <c r="E397" s="10"/>
      <c r="F397" s="10"/>
      <c r="G397" s="10"/>
      <c r="H397" s="10"/>
      <c r="I397" s="10"/>
      <c r="J397" s="10"/>
    </row>
    <row r="398" s="10" customFormat="true" ht="26.1" hidden="false" customHeight="true" outlineLevel="0" collapsed="false">
      <c r="A398" s="161"/>
      <c r="B398" s="161"/>
      <c r="K398" s="55"/>
      <c r="L398" s="55"/>
      <c r="M398" s="55"/>
      <c r="N398" s="55"/>
      <c r="O398" s="55"/>
      <c r="P398" s="55"/>
      <c r="Q398" s="55"/>
      <c r="R398" s="55"/>
    </row>
    <row r="399" s="55" customFormat="true" ht="26.1" hidden="false" customHeight="true" outlineLevel="0" collapsed="false">
      <c r="A399" s="161"/>
      <c r="B399" s="162"/>
      <c r="C399" s="10"/>
      <c r="D399" s="10"/>
      <c r="E399" s="10"/>
      <c r="F399" s="10"/>
      <c r="G399" s="10"/>
      <c r="H399" s="10"/>
      <c r="I399" s="10"/>
      <c r="J399" s="10"/>
    </row>
    <row r="400" s="55" customFormat="true" ht="26.1" hidden="false" customHeight="true" outlineLevel="0" collapsed="false">
      <c r="A400" s="161"/>
      <c r="B400" s="161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</row>
    <row r="401" s="10" customFormat="true" ht="26.1" hidden="false" customHeight="true" outlineLevel="0" collapsed="false">
      <c r="A401" s="161"/>
      <c r="B401" s="162"/>
      <c r="K401" s="55"/>
      <c r="L401" s="55"/>
      <c r="M401" s="55"/>
      <c r="N401" s="55"/>
      <c r="O401" s="55"/>
      <c r="P401" s="55"/>
      <c r="Q401" s="55"/>
      <c r="R401" s="55"/>
    </row>
    <row r="402" s="55" customFormat="true" ht="44.25" hidden="false" customHeight="true" outlineLevel="0" collapsed="false">
      <c r="A402" s="161"/>
      <c r="B402" s="162"/>
      <c r="C402" s="10"/>
      <c r="D402" s="10"/>
      <c r="E402" s="10"/>
      <c r="F402" s="10"/>
      <c r="G402" s="10"/>
      <c r="H402" s="10"/>
      <c r="I402" s="10"/>
      <c r="J402" s="10"/>
    </row>
    <row r="403" s="10" customFormat="true" ht="44.25" hidden="false" customHeight="true" outlineLevel="0" collapsed="false">
      <c r="A403" s="161"/>
      <c r="B403" s="162"/>
    </row>
    <row r="404" s="10" customFormat="true" ht="26.1" hidden="false" customHeight="true" outlineLevel="0" collapsed="false">
      <c r="A404" s="161"/>
      <c r="B404" s="161"/>
      <c r="K404" s="55"/>
      <c r="L404" s="55"/>
      <c r="M404" s="55"/>
      <c r="N404" s="55"/>
      <c r="O404" s="55"/>
      <c r="P404" s="55"/>
      <c r="Q404" s="55"/>
      <c r="R404" s="55"/>
    </row>
    <row r="405" s="55" customFormat="true" ht="29.25" hidden="false" customHeight="true" outlineLevel="0" collapsed="false">
      <c r="A405" s="161"/>
      <c r="B405" s="162"/>
      <c r="C405" s="10"/>
      <c r="D405" s="10"/>
      <c r="E405" s="10"/>
      <c r="F405" s="10"/>
      <c r="G405" s="10"/>
      <c r="H405" s="10"/>
      <c r="I405" s="10"/>
      <c r="J405" s="10"/>
    </row>
    <row r="406" s="55" customFormat="true" ht="26.1" hidden="false" customHeight="true" outlineLevel="0" collapsed="false">
      <c r="A406" s="194"/>
      <c r="B406" s="162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</row>
    <row r="407" s="55" customFormat="true" ht="33.75" hidden="false" customHeight="true" outlineLevel="0" collapsed="false">
      <c r="A407" s="161"/>
      <c r="B407" s="161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</row>
    <row r="408" s="55" customFormat="true" ht="26.1" hidden="false" customHeight="true" outlineLevel="0" collapsed="false">
      <c r="A408" s="161"/>
      <c r="B408" s="162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</row>
    <row r="409" s="10" customFormat="true" ht="26.1" hidden="false" customHeight="true" outlineLevel="0" collapsed="false">
      <c r="A409" s="161"/>
      <c r="B409" s="162"/>
      <c r="K409" s="55"/>
      <c r="L409" s="55"/>
      <c r="M409" s="55"/>
      <c r="N409" s="55"/>
      <c r="O409" s="55"/>
      <c r="P409" s="55"/>
      <c r="Q409" s="55"/>
      <c r="R409" s="55"/>
    </row>
    <row r="410" s="55" customFormat="true" ht="26.1" hidden="false" customHeight="true" outlineLevel="0" collapsed="false">
      <c r="A410" s="161"/>
      <c r="B410" s="161"/>
      <c r="C410" s="10"/>
      <c r="D410" s="10"/>
      <c r="E410" s="10"/>
      <c r="F410" s="10"/>
      <c r="G410" s="10"/>
      <c r="H410" s="10"/>
      <c r="I410" s="10"/>
      <c r="J410" s="10"/>
      <c r="K410" s="160"/>
      <c r="L410" s="160"/>
      <c r="M410" s="160"/>
      <c r="N410" s="160"/>
      <c r="O410" s="160"/>
      <c r="P410" s="160"/>
      <c r="Q410" s="160"/>
      <c r="R410" s="160"/>
    </row>
    <row r="411" s="160" customFormat="true" ht="26.1" hidden="false" customHeight="true" outlineLevel="0" collapsed="false">
      <c r="A411" s="161"/>
      <c r="B411" s="161"/>
      <c r="C411" s="10"/>
      <c r="D411" s="10"/>
      <c r="E411" s="10"/>
      <c r="F411" s="10"/>
      <c r="G411" s="10"/>
      <c r="H411" s="10"/>
      <c r="I411" s="10"/>
      <c r="J411" s="10"/>
      <c r="K411" s="55"/>
      <c r="L411" s="55"/>
      <c r="M411" s="55"/>
      <c r="N411" s="55"/>
      <c r="O411" s="55"/>
      <c r="P411" s="55"/>
      <c r="Q411" s="55"/>
      <c r="R411" s="55"/>
    </row>
    <row r="412" s="55" customFormat="true" ht="41.25" hidden="false" customHeight="true" outlineLevel="0" collapsed="false">
      <c r="A412" s="161"/>
      <c r="B412" s="161"/>
      <c r="C412" s="10"/>
      <c r="D412" s="10"/>
      <c r="E412" s="10"/>
      <c r="F412" s="10"/>
      <c r="G412" s="10"/>
      <c r="H412" s="10"/>
      <c r="I412" s="10"/>
      <c r="J412" s="10"/>
    </row>
    <row r="413" s="10" customFormat="true" ht="36.75" hidden="false" customHeight="true" outlineLevel="0" collapsed="false">
      <c r="A413" s="161"/>
      <c r="B413" s="162"/>
    </row>
    <row r="414" s="55" customFormat="true" ht="44.25" hidden="false" customHeight="true" outlineLevel="0" collapsed="false">
      <c r="A414" s="161"/>
      <c r="B414" s="161"/>
      <c r="C414" s="10"/>
      <c r="D414" s="10"/>
      <c r="E414" s="10"/>
      <c r="F414" s="10"/>
      <c r="G414" s="10"/>
      <c r="H414" s="10"/>
      <c r="I414" s="10"/>
      <c r="J414" s="10"/>
    </row>
    <row r="415" s="10" customFormat="true" ht="26.1" hidden="false" customHeight="true" outlineLevel="0" collapsed="false">
      <c r="A415" s="161"/>
      <c r="B415" s="162"/>
      <c r="K415" s="55"/>
      <c r="L415" s="55"/>
      <c r="M415" s="55"/>
      <c r="N415" s="55"/>
      <c r="O415" s="55"/>
      <c r="P415" s="55"/>
      <c r="Q415" s="55"/>
      <c r="R415" s="55"/>
    </row>
    <row r="416" s="10" customFormat="true" ht="26.1" hidden="false" customHeight="true" outlineLevel="0" collapsed="false">
      <c r="A416" s="161"/>
      <c r="B416" s="162"/>
    </row>
    <row r="417" s="10" customFormat="true" ht="26.1" hidden="false" customHeight="true" outlineLevel="0" collapsed="false">
      <c r="A417" s="161"/>
      <c r="B417" s="161"/>
      <c r="K417" s="55"/>
      <c r="L417" s="55"/>
      <c r="M417" s="55"/>
      <c r="N417" s="55"/>
      <c r="O417" s="55"/>
      <c r="P417" s="55"/>
      <c r="Q417" s="55"/>
      <c r="R417" s="55"/>
    </row>
    <row r="418" s="10" customFormat="true" ht="26.1" hidden="false" customHeight="true" outlineLevel="0" collapsed="false">
      <c r="A418" s="161"/>
      <c r="B418" s="162"/>
    </row>
    <row r="419" s="10" customFormat="true" ht="26.1" hidden="false" customHeight="true" outlineLevel="0" collapsed="false">
      <c r="A419" s="161"/>
      <c r="B419" s="162"/>
    </row>
    <row r="420" s="10" customFormat="true" ht="26.1" hidden="false" customHeight="true" outlineLevel="0" collapsed="false">
      <c r="A420" s="161"/>
      <c r="B420" s="161"/>
      <c r="K420" s="55"/>
      <c r="L420" s="55"/>
      <c r="M420" s="55"/>
      <c r="N420" s="55"/>
      <c r="O420" s="55"/>
      <c r="P420" s="55"/>
      <c r="Q420" s="55"/>
      <c r="R420" s="55"/>
    </row>
    <row r="421" s="55" customFormat="true" ht="26.1" hidden="false" customHeight="true" outlineLevel="0" collapsed="false">
      <c r="A421" s="161"/>
      <c r="B421" s="162"/>
      <c r="C421" s="10"/>
      <c r="D421" s="10"/>
      <c r="E421" s="10"/>
      <c r="F421" s="10"/>
      <c r="G421" s="10"/>
      <c r="H421" s="10"/>
      <c r="I421" s="10"/>
      <c r="J421" s="10"/>
    </row>
    <row r="422" s="55" customFormat="true" ht="26.1" hidden="false" customHeight="true" outlineLevel="0" collapsed="false">
      <c r="A422" s="161"/>
      <c r="B422" s="161"/>
      <c r="C422" s="10"/>
      <c r="D422" s="10"/>
      <c r="E422" s="10"/>
      <c r="F422" s="10"/>
      <c r="G422" s="10"/>
      <c r="H422" s="10"/>
      <c r="I422" s="10"/>
      <c r="J422" s="10"/>
    </row>
    <row r="423" s="10" customFormat="true" ht="26.1" hidden="false" customHeight="true" outlineLevel="0" collapsed="false">
      <c r="A423" s="161"/>
      <c r="B423" s="161"/>
      <c r="K423" s="55"/>
      <c r="L423" s="55"/>
      <c r="M423" s="55"/>
      <c r="N423" s="55"/>
      <c r="O423" s="55"/>
      <c r="P423" s="55"/>
      <c r="Q423" s="55"/>
      <c r="R423" s="55"/>
    </row>
    <row r="424" s="10" customFormat="true" ht="26.1" hidden="false" customHeight="true" outlineLevel="0" collapsed="false">
      <c r="A424" s="161"/>
      <c r="B424" s="162"/>
    </row>
    <row r="425" s="10" customFormat="true" ht="26.1" hidden="false" customHeight="true" outlineLevel="0" collapsed="false">
      <c r="A425" s="161"/>
      <c r="B425" s="162"/>
      <c r="K425" s="55"/>
      <c r="L425" s="55"/>
      <c r="M425" s="55"/>
      <c r="N425" s="55"/>
      <c r="O425" s="55"/>
      <c r="P425" s="55"/>
      <c r="Q425" s="55"/>
      <c r="R425" s="55"/>
    </row>
    <row r="426" s="10" customFormat="true" ht="26.1" hidden="false" customHeight="true" outlineLevel="0" collapsed="false">
      <c r="A426" s="161"/>
      <c r="B426" s="162"/>
      <c r="K426" s="160"/>
      <c r="L426" s="160"/>
      <c r="M426" s="160"/>
      <c r="N426" s="160"/>
      <c r="O426" s="160"/>
      <c r="P426" s="160"/>
      <c r="Q426" s="160"/>
      <c r="R426" s="160"/>
    </row>
    <row r="427" s="55" customFormat="true" ht="26.1" hidden="false" customHeight="true" outlineLevel="0" collapsed="false">
      <c r="A427" s="166"/>
      <c r="B427" s="167"/>
      <c r="C427" s="10"/>
      <c r="D427" s="10"/>
      <c r="E427" s="10"/>
      <c r="F427" s="10"/>
      <c r="G427" s="10"/>
      <c r="H427" s="10"/>
      <c r="I427" s="10"/>
      <c r="J427" s="10"/>
    </row>
    <row r="428" s="55" customFormat="true" ht="26.1" hidden="false" customHeight="true" outlineLevel="0" collapsed="false">
      <c r="A428" s="170"/>
      <c r="B428" s="17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</row>
    <row r="429" s="10" customFormat="true" ht="26.1" hidden="false" customHeight="true" outlineLevel="0" collapsed="false">
      <c r="A429" s="195"/>
      <c r="B429" s="196"/>
      <c r="K429" s="55"/>
      <c r="L429" s="55"/>
      <c r="M429" s="55"/>
      <c r="N429" s="55"/>
      <c r="O429" s="55"/>
      <c r="P429" s="55"/>
      <c r="Q429" s="55"/>
      <c r="R429" s="55"/>
    </row>
    <row r="430" s="10" customFormat="true" ht="26.1" hidden="false" customHeight="true" outlineLevel="0" collapsed="false">
      <c r="A430" s="172"/>
      <c r="B430" s="172"/>
    </row>
    <row r="431" s="10" customFormat="true" ht="26.1" hidden="false" customHeight="true" outlineLevel="0" collapsed="false">
      <c r="A431" s="170"/>
      <c r="B431" s="171"/>
    </row>
    <row r="432" s="55" customFormat="true" ht="26.1" hidden="false" customHeight="true" outlineLevel="0" collapsed="false">
      <c r="A432" s="170"/>
      <c r="B432" s="17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</row>
    <row r="433" s="10" customFormat="true" ht="26.1" hidden="false" customHeight="true" outlineLevel="0" collapsed="false">
      <c r="A433" s="170"/>
      <c r="B433" s="171"/>
    </row>
    <row r="434" s="10" customFormat="true" ht="26.1" hidden="false" customHeight="true" outlineLevel="0" collapsed="false">
      <c r="A434" s="170"/>
      <c r="B434" s="170"/>
    </row>
    <row r="435" s="55" customFormat="true" ht="26.1" hidden="false" customHeight="true" outlineLevel="0" collapsed="false">
      <c r="A435" s="170"/>
      <c r="B435" s="17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</row>
    <row r="436" s="55" customFormat="true" ht="26.1" hidden="false" customHeight="true" outlineLevel="0" collapsed="false">
      <c r="A436" s="170"/>
      <c r="B436" s="170"/>
      <c r="C436" s="10"/>
      <c r="D436" s="10"/>
      <c r="E436" s="10"/>
      <c r="F436" s="10"/>
      <c r="G436" s="10"/>
      <c r="H436" s="10"/>
      <c r="I436" s="10"/>
      <c r="J436" s="10"/>
    </row>
    <row r="437" s="10" customFormat="true" ht="26.1" hidden="false" customHeight="true" outlineLevel="0" collapsed="false">
      <c r="A437" s="170"/>
      <c r="B437" s="170"/>
      <c r="K437" s="55"/>
      <c r="L437" s="55"/>
      <c r="M437" s="55"/>
      <c r="N437" s="55"/>
      <c r="O437" s="55"/>
      <c r="P437" s="55"/>
      <c r="Q437" s="55"/>
      <c r="R437" s="55"/>
    </row>
    <row r="438" s="55" customFormat="true" ht="26.1" hidden="false" customHeight="true" outlineLevel="0" collapsed="false">
      <c r="A438" s="170"/>
      <c r="B438" s="17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</row>
    <row r="439" s="55" customFormat="true" ht="26.1" hidden="false" customHeight="true" outlineLevel="0" collapsed="false">
      <c r="A439" s="170"/>
      <c r="B439" s="17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</row>
    <row r="440" s="10" customFormat="true" ht="26.1" hidden="false" customHeight="true" outlineLevel="0" collapsed="false">
      <c r="A440" s="170"/>
      <c r="B440" s="171"/>
    </row>
    <row r="441" s="55" customFormat="true" ht="26.1" hidden="false" customHeight="true" outlineLevel="0" collapsed="false">
      <c r="A441" s="170"/>
      <c r="B441" s="171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</row>
    <row r="442" s="55" customFormat="true" ht="26.1" hidden="false" customHeight="true" outlineLevel="0" collapsed="false">
      <c r="A442" s="170"/>
      <c r="B442" s="170"/>
      <c r="C442" s="10"/>
      <c r="D442" s="10"/>
      <c r="E442" s="10"/>
      <c r="F442" s="10"/>
      <c r="G442" s="10"/>
      <c r="H442" s="10"/>
      <c r="I442" s="10"/>
      <c r="J442" s="10"/>
    </row>
    <row r="443" s="10" customFormat="true" ht="26.1" hidden="false" customHeight="true" outlineLevel="0" collapsed="false">
      <c r="A443" s="170"/>
      <c r="B443" s="170"/>
      <c r="K443" s="55"/>
      <c r="L443" s="55"/>
      <c r="M443" s="55"/>
      <c r="N443" s="55"/>
      <c r="O443" s="55"/>
      <c r="P443" s="55"/>
      <c r="Q443" s="55"/>
      <c r="R443" s="55"/>
    </row>
    <row r="444" s="10" customFormat="true" ht="30.75" hidden="false" customHeight="true" outlineLevel="0" collapsed="false">
      <c r="A444" s="170"/>
      <c r="B444" s="170"/>
    </row>
    <row r="445" s="10" customFormat="true" ht="26.1" hidden="false" customHeight="true" outlineLevel="0" collapsed="false">
      <c r="A445" s="170"/>
      <c r="B445" s="170"/>
    </row>
    <row r="446" s="55" customFormat="true" ht="26.1" hidden="false" customHeight="true" outlineLevel="0" collapsed="false">
      <c r="A446" s="170"/>
      <c r="B446" s="171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</row>
    <row r="447" s="10" customFormat="true" ht="26.1" hidden="false" customHeight="true" outlineLevel="0" collapsed="false">
      <c r="A447" s="170"/>
      <c r="B447" s="171"/>
      <c r="K447" s="55"/>
      <c r="L447" s="55"/>
      <c r="M447" s="55"/>
      <c r="N447" s="55"/>
      <c r="O447" s="55"/>
      <c r="P447" s="55"/>
      <c r="Q447" s="55"/>
      <c r="R447" s="55"/>
    </row>
    <row r="448" s="55" customFormat="true" ht="26.1" hidden="false" customHeight="true" outlineLevel="0" collapsed="false">
      <c r="A448" s="170"/>
      <c r="B448" s="17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</row>
    <row r="449" s="55" customFormat="true" ht="26.1" hidden="false" customHeight="true" outlineLevel="0" collapsed="false">
      <c r="A449" s="170"/>
      <c r="B449" s="17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</row>
    <row r="450" s="55" customFormat="true" ht="26.1" hidden="false" customHeight="true" outlineLevel="0" collapsed="false">
      <c r="A450" s="170"/>
      <c r="B450" s="170"/>
      <c r="C450" s="10"/>
      <c r="D450" s="10"/>
      <c r="E450" s="10"/>
      <c r="F450" s="10"/>
      <c r="G450" s="10"/>
      <c r="H450" s="10"/>
      <c r="I450" s="10"/>
      <c r="J450" s="10"/>
    </row>
    <row r="451" s="10" customFormat="true" ht="26.1" hidden="false" customHeight="true" outlineLevel="0" collapsed="false">
      <c r="A451" s="170"/>
      <c r="B451" s="171"/>
      <c r="K451" s="55"/>
      <c r="L451" s="55"/>
      <c r="M451" s="55"/>
      <c r="N451" s="55"/>
      <c r="O451" s="55"/>
      <c r="P451" s="55"/>
      <c r="Q451" s="55"/>
      <c r="R451" s="55"/>
    </row>
    <row r="452" s="55" customFormat="true" ht="26.1" hidden="false" customHeight="true" outlineLevel="0" collapsed="false">
      <c r="A452" s="170"/>
      <c r="B452" s="17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</row>
    <row r="453" s="10" customFormat="true" ht="26.1" hidden="false" customHeight="true" outlineLevel="0" collapsed="false">
      <c r="A453" s="170"/>
      <c r="B453" s="170"/>
      <c r="K453" s="55"/>
      <c r="L453" s="55"/>
      <c r="M453" s="55"/>
      <c r="N453" s="55"/>
      <c r="O453" s="55"/>
      <c r="P453" s="55"/>
      <c r="Q453" s="55"/>
      <c r="R453" s="55"/>
    </row>
    <row r="454" s="55" customFormat="true" ht="33.75" hidden="false" customHeight="true" outlineLevel="0" collapsed="false">
      <c r="A454" s="170"/>
      <c r="B454" s="171"/>
      <c r="C454" s="10"/>
      <c r="D454" s="10"/>
      <c r="E454" s="10"/>
      <c r="F454" s="10"/>
      <c r="G454" s="10"/>
      <c r="H454" s="10"/>
      <c r="I454" s="10"/>
      <c r="J454" s="10"/>
    </row>
    <row r="455" s="55" customFormat="true" ht="26.1" hidden="false" customHeight="true" outlineLevel="0" collapsed="false">
      <c r="A455" s="170"/>
      <c r="B455" s="171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</row>
    <row r="456" s="10" customFormat="true" ht="26.1" hidden="false" customHeight="true" outlineLevel="0" collapsed="false">
      <c r="A456" s="173"/>
      <c r="B456" s="173"/>
      <c r="K456" s="55"/>
      <c r="L456" s="55"/>
      <c r="M456" s="55"/>
      <c r="N456" s="55"/>
      <c r="O456" s="55"/>
      <c r="P456" s="55"/>
      <c r="Q456" s="55"/>
      <c r="R456" s="55"/>
    </row>
    <row r="457" s="10" customFormat="true" ht="26.1" hidden="false" customHeight="true" outlineLevel="0" collapsed="false">
      <c r="A457" s="173"/>
      <c r="B457" s="174"/>
      <c r="K457" s="55"/>
      <c r="L457" s="55"/>
      <c r="M457" s="55"/>
      <c r="N457" s="55"/>
      <c r="O457" s="55"/>
      <c r="P457" s="55"/>
      <c r="Q457" s="55"/>
      <c r="R457" s="55"/>
    </row>
    <row r="458" s="10" customFormat="true" ht="26.1" hidden="false" customHeight="true" outlineLevel="0" collapsed="false">
      <c r="A458" s="161"/>
      <c r="B458" s="162"/>
    </row>
    <row r="459" s="55" customFormat="true" ht="26.1" hidden="false" customHeight="true" outlineLevel="0" collapsed="false">
      <c r="A459" s="161"/>
      <c r="B459" s="161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</row>
    <row r="460" s="10" customFormat="true" ht="26.1" hidden="false" customHeight="true" outlineLevel="0" collapsed="false">
      <c r="A460" s="161"/>
      <c r="B460" s="162"/>
    </row>
    <row r="461" s="55" customFormat="true" ht="26.1" hidden="false" customHeight="true" outlineLevel="0" collapsed="false">
      <c r="A461" s="161"/>
      <c r="B461" s="162"/>
      <c r="C461" s="10"/>
      <c r="D461" s="10"/>
      <c r="E461" s="10"/>
      <c r="F461" s="10"/>
      <c r="G461" s="10"/>
      <c r="H461" s="10"/>
      <c r="I461" s="10"/>
      <c r="J461" s="10"/>
    </row>
    <row r="462" s="55" customFormat="true" ht="26.1" hidden="false" customHeight="true" outlineLevel="0" collapsed="false">
      <c r="A462" s="161"/>
      <c r="B462" s="161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</row>
    <row r="463" s="55" customFormat="true" ht="26.1" hidden="false" customHeight="true" outlineLevel="0" collapsed="false">
      <c r="A463" s="161"/>
      <c r="B463" s="161"/>
      <c r="C463" s="10"/>
      <c r="D463" s="10"/>
      <c r="E463" s="10"/>
      <c r="F463" s="10"/>
      <c r="G463" s="10"/>
      <c r="H463" s="10"/>
      <c r="I463" s="10"/>
      <c r="J463" s="10"/>
    </row>
    <row r="464" s="55" customFormat="true" ht="26.1" hidden="false" customHeight="true" outlineLevel="0" collapsed="false">
      <c r="A464" s="161"/>
      <c r="B464" s="161"/>
      <c r="C464" s="10"/>
      <c r="D464" s="10"/>
      <c r="E464" s="10"/>
      <c r="F464" s="10"/>
      <c r="G464" s="10"/>
      <c r="H464" s="10"/>
      <c r="I464" s="10"/>
      <c r="J464" s="10"/>
      <c r="K464" s="165" t="e">
        <f aca="false">#REF!</f>
        <v>#REF!</v>
      </c>
    </row>
    <row r="465" s="10" customFormat="true" ht="26.1" hidden="false" customHeight="true" outlineLevel="0" collapsed="false">
      <c r="A465" s="161"/>
      <c r="B465" s="162"/>
      <c r="K465" s="55"/>
      <c r="L465" s="55"/>
      <c r="M465" s="55"/>
      <c r="N465" s="55"/>
      <c r="O465" s="55"/>
      <c r="P465" s="55"/>
      <c r="Q465" s="55"/>
      <c r="R465" s="55"/>
    </row>
    <row r="466" s="55" customFormat="true" ht="26.1" hidden="false" customHeight="true" outlineLevel="0" collapsed="false">
      <c r="A466" s="161"/>
      <c r="B466" s="161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</row>
    <row r="467" s="10" customFormat="true" ht="26.1" hidden="false" customHeight="true" outlineLevel="0" collapsed="false">
      <c r="A467" s="161"/>
      <c r="B467" s="162"/>
      <c r="K467" s="55"/>
      <c r="L467" s="55"/>
      <c r="M467" s="55"/>
      <c r="N467" s="55"/>
      <c r="O467" s="55"/>
      <c r="P467" s="55"/>
      <c r="Q467" s="55"/>
      <c r="R467" s="55"/>
    </row>
    <row r="468" s="10" customFormat="true" ht="26.1" hidden="false" customHeight="true" outlineLevel="0" collapsed="false">
      <c r="A468" s="161"/>
      <c r="B468" s="162"/>
    </row>
    <row r="469" s="55" customFormat="true" ht="26.1" hidden="false" customHeight="true" outlineLevel="0" collapsed="false">
      <c r="A469" s="161"/>
      <c r="B469" s="162"/>
      <c r="C469" s="10"/>
      <c r="D469" s="10"/>
      <c r="E469" s="10"/>
      <c r="F469" s="10"/>
      <c r="G469" s="10"/>
      <c r="H469" s="10"/>
      <c r="I469" s="10"/>
      <c r="J469" s="10"/>
    </row>
    <row r="470" s="55" customFormat="true" ht="26.1" hidden="false" customHeight="true" outlineLevel="0" collapsed="false">
      <c r="A470" s="161"/>
      <c r="B470" s="161"/>
      <c r="C470" s="10"/>
      <c r="D470" s="10"/>
      <c r="E470" s="10"/>
      <c r="F470" s="10"/>
      <c r="G470" s="10"/>
      <c r="H470" s="10"/>
      <c r="I470" s="10"/>
      <c r="J470" s="10"/>
    </row>
    <row r="471" s="55" customFormat="true" ht="26.1" hidden="false" customHeight="true" outlineLevel="0" collapsed="false">
      <c r="A471" s="161"/>
      <c r="B471" s="162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</row>
    <row r="472" s="55" customFormat="true" ht="26.1" hidden="false" customHeight="true" outlineLevel="0" collapsed="false">
      <c r="A472" s="161"/>
      <c r="B472" s="161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</row>
    <row r="473" s="55" customFormat="true" ht="26.1" hidden="false" customHeight="true" outlineLevel="0" collapsed="false">
      <c r="A473" s="161"/>
      <c r="B473" s="162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</row>
    <row r="474" s="10" customFormat="true" ht="26.1" hidden="false" customHeight="true" outlineLevel="0" collapsed="false">
      <c r="A474" s="161"/>
      <c r="B474" s="162"/>
      <c r="K474" s="55"/>
      <c r="L474" s="55"/>
      <c r="M474" s="55"/>
      <c r="N474" s="55"/>
      <c r="O474" s="55"/>
      <c r="P474" s="55"/>
      <c r="Q474" s="55"/>
      <c r="R474" s="55"/>
    </row>
    <row r="475" s="55" customFormat="true" ht="26.1" hidden="false" customHeight="true" outlineLevel="0" collapsed="false">
      <c r="A475" s="161"/>
      <c r="B475" s="161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</row>
    <row r="476" s="55" customFormat="true" ht="26.1" hidden="false" customHeight="true" outlineLevel="0" collapsed="false">
      <c r="A476" s="161"/>
      <c r="B476" s="161"/>
      <c r="C476" s="10"/>
      <c r="D476" s="10"/>
      <c r="E476" s="10"/>
      <c r="F476" s="10"/>
      <c r="G476" s="10"/>
      <c r="H476" s="10"/>
      <c r="I476" s="10"/>
      <c r="J476" s="10"/>
    </row>
    <row r="477" s="10" customFormat="true" ht="26.1" hidden="false" customHeight="true" outlineLevel="0" collapsed="false">
      <c r="A477" s="161"/>
      <c r="B477" s="161"/>
      <c r="K477" s="55"/>
      <c r="L477" s="55"/>
      <c r="M477" s="55"/>
      <c r="N477" s="55"/>
      <c r="O477" s="55"/>
      <c r="P477" s="55"/>
      <c r="Q477" s="55"/>
      <c r="R477" s="55"/>
    </row>
    <row r="478" s="55" customFormat="true" ht="39.75" hidden="false" customHeight="true" outlineLevel="0" collapsed="false">
      <c r="A478" s="161"/>
      <c r="B478" s="162"/>
      <c r="C478" s="10"/>
      <c r="D478" s="10"/>
      <c r="E478" s="10"/>
      <c r="F478" s="10"/>
      <c r="G478" s="10"/>
      <c r="H478" s="10"/>
      <c r="I478" s="10"/>
      <c r="J478" s="10"/>
    </row>
    <row r="479" s="10" customFormat="true" ht="39.75" hidden="false" customHeight="true" outlineLevel="0" collapsed="false">
      <c r="A479" s="161"/>
      <c r="B479" s="161"/>
      <c r="K479" s="55"/>
      <c r="L479" s="55"/>
      <c r="M479" s="55"/>
      <c r="N479" s="55"/>
      <c r="O479" s="55"/>
      <c r="P479" s="55"/>
      <c r="Q479" s="55"/>
      <c r="R479" s="55"/>
    </row>
    <row r="480" s="55" customFormat="true" ht="26.1" hidden="false" customHeight="true" outlineLevel="0" collapsed="false">
      <c r="A480" s="161"/>
      <c r="B480" s="162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</row>
    <row r="481" s="55" customFormat="true" ht="26.1" hidden="false" customHeight="true" outlineLevel="0" collapsed="false">
      <c r="A481" s="161"/>
      <c r="B481" s="162"/>
      <c r="C481" s="10"/>
      <c r="D481" s="10"/>
      <c r="E481" s="10"/>
      <c r="F481" s="10"/>
      <c r="G481" s="10"/>
      <c r="H481" s="10"/>
      <c r="I481" s="10"/>
      <c r="J481" s="10"/>
    </row>
    <row r="482" s="55" customFormat="true" ht="26.1" hidden="false" customHeight="true" outlineLevel="0" collapsed="false">
      <c r="A482" s="161"/>
      <c r="B482" s="162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</row>
    <row r="483" s="10" customFormat="true" ht="26.1" hidden="false" customHeight="true" outlineLevel="0" collapsed="false">
      <c r="A483" s="161"/>
      <c r="B483" s="162"/>
    </row>
    <row r="484" s="55" customFormat="true" ht="26.1" hidden="false" customHeight="true" outlineLevel="0" collapsed="false">
      <c r="A484" s="161"/>
      <c r="B484" s="161"/>
      <c r="C484" s="10"/>
      <c r="D484" s="10"/>
      <c r="E484" s="10"/>
      <c r="F484" s="10"/>
      <c r="G484" s="10"/>
      <c r="H484" s="10"/>
      <c r="I484" s="10"/>
      <c r="J484" s="10"/>
    </row>
    <row r="485" s="55" customFormat="true" ht="26.1" hidden="false" customHeight="true" outlineLevel="0" collapsed="false">
      <c r="A485" s="161"/>
      <c r="B485" s="162"/>
      <c r="C485" s="10"/>
      <c r="D485" s="10"/>
      <c r="E485" s="10"/>
      <c r="F485" s="10"/>
      <c r="G485" s="10"/>
      <c r="H485" s="10"/>
      <c r="I485" s="10"/>
      <c r="J485" s="10"/>
    </row>
    <row r="486" s="55" customFormat="true" ht="26.1" hidden="false" customHeight="true" outlineLevel="0" collapsed="false">
      <c r="A486" s="161"/>
      <c r="B486" s="161"/>
      <c r="C486" s="10"/>
      <c r="D486" s="10"/>
      <c r="E486" s="10"/>
      <c r="F486" s="10"/>
      <c r="G486" s="10"/>
      <c r="H486" s="10"/>
      <c r="I486" s="10"/>
      <c r="J486" s="10"/>
    </row>
    <row r="487" s="10" customFormat="true" ht="26.1" hidden="false" customHeight="true" outlineLevel="0" collapsed="false">
      <c r="A487" s="161"/>
      <c r="B487" s="161"/>
      <c r="K487" s="55"/>
      <c r="L487" s="55"/>
      <c r="M487" s="55"/>
      <c r="N487" s="55"/>
      <c r="O487" s="55"/>
      <c r="P487" s="55"/>
      <c r="Q487" s="55"/>
      <c r="R487" s="55"/>
    </row>
    <row r="488" s="55" customFormat="true" ht="26.1" hidden="false" customHeight="true" outlineLevel="0" collapsed="false">
      <c r="A488" s="161"/>
      <c r="B488" s="162"/>
      <c r="C488" s="10"/>
      <c r="D488" s="10"/>
      <c r="E488" s="10"/>
      <c r="F488" s="10"/>
      <c r="G488" s="10"/>
      <c r="H488" s="10"/>
      <c r="I488" s="10"/>
      <c r="J488" s="10"/>
    </row>
    <row r="489" s="10" customFormat="true" ht="26.1" hidden="false" customHeight="true" outlineLevel="0" collapsed="false">
      <c r="A489" s="161"/>
      <c r="B489" s="162"/>
    </row>
    <row r="490" s="10" customFormat="true" ht="26.1" hidden="false" customHeight="true" outlineLevel="0" collapsed="false">
      <c r="A490" s="161"/>
      <c r="B490" s="162"/>
      <c r="K490" s="55"/>
      <c r="L490" s="55"/>
      <c r="M490" s="55"/>
      <c r="N490" s="55"/>
      <c r="O490" s="55"/>
      <c r="P490" s="55"/>
      <c r="Q490" s="55"/>
      <c r="R490" s="55"/>
    </row>
    <row r="491" s="55" customFormat="true" ht="26.1" hidden="false" customHeight="true" outlineLevel="0" collapsed="false">
      <c r="A491" s="161"/>
      <c r="B491" s="162"/>
      <c r="C491" s="10"/>
      <c r="D491" s="10"/>
      <c r="E491" s="10"/>
      <c r="F491" s="10"/>
      <c r="G491" s="10"/>
      <c r="H491" s="10"/>
      <c r="I491" s="10"/>
      <c r="J491" s="10"/>
    </row>
    <row r="492" s="55" customFormat="true" ht="26.1" hidden="false" customHeight="true" outlineLevel="0" collapsed="false">
      <c r="A492" s="161"/>
      <c r="B492" s="162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</row>
    <row r="493" s="73" customFormat="true" ht="26.1" hidden="false" customHeight="true" outlineLevel="0" collapsed="false">
      <c r="A493" s="161"/>
      <c r="B493" s="161"/>
      <c r="C493" s="10"/>
      <c r="D493" s="10"/>
      <c r="E493" s="10"/>
      <c r="F493" s="10"/>
      <c r="G493" s="10"/>
      <c r="H493" s="10"/>
      <c r="I493" s="10"/>
      <c r="J493" s="10"/>
      <c r="K493" s="55"/>
      <c r="L493" s="55"/>
      <c r="M493" s="55"/>
      <c r="N493" s="55"/>
      <c r="O493" s="55"/>
      <c r="P493" s="55"/>
      <c r="Q493" s="55"/>
      <c r="R493" s="55"/>
    </row>
    <row r="494" s="55" customFormat="true" ht="26.1" hidden="false" customHeight="true" outlineLevel="0" collapsed="false">
      <c r="A494" s="161"/>
      <c r="B494" s="162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</row>
    <row r="495" s="73" customFormat="true" ht="26.1" hidden="false" customHeight="true" outlineLevel="0" collapsed="false">
      <c r="A495" s="161"/>
      <c r="B495" s="162"/>
      <c r="C495" s="10"/>
      <c r="D495" s="10"/>
      <c r="E495" s="10"/>
      <c r="F495" s="10"/>
      <c r="G495" s="10"/>
      <c r="H495" s="10"/>
      <c r="I495" s="10"/>
      <c r="J495" s="10"/>
      <c r="K495" s="55"/>
      <c r="L495" s="55"/>
      <c r="M495" s="55"/>
      <c r="N495" s="55"/>
      <c r="O495" s="55"/>
      <c r="P495" s="55"/>
      <c r="Q495" s="55"/>
      <c r="R495" s="55"/>
    </row>
    <row r="496" s="55" customFormat="true" ht="26.1" hidden="false" customHeight="true" outlineLevel="0" collapsed="false">
      <c r="A496" s="161"/>
      <c r="B496" s="161"/>
      <c r="C496" s="10"/>
      <c r="D496" s="10"/>
      <c r="E496" s="10"/>
      <c r="F496" s="10"/>
      <c r="G496" s="10"/>
      <c r="H496" s="10"/>
      <c r="I496" s="10"/>
      <c r="J496" s="10"/>
    </row>
    <row r="497" s="55" customFormat="true" ht="26.1" hidden="false" customHeight="true" outlineLevel="0" collapsed="false">
      <c r="A497" s="161"/>
      <c r="B497" s="162"/>
      <c r="C497" s="10"/>
      <c r="D497" s="10"/>
      <c r="E497" s="10"/>
      <c r="F497" s="10"/>
      <c r="G497" s="10"/>
      <c r="H497" s="10"/>
      <c r="I497" s="10"/>
      <c r="J497" s="10"/>
    </row>
    <row r="498" s="10" customFormat="true" ht="26.1" hidden="false" customHeight="true" outlineLevel="0" collapsed="false">
      <c r="A498" s="161"/>
      <c r="B498" s="161"/>
    </row>
    <row r="499" s="55" customFormat="true" ht="26.1" hidden="false" customHeight="true" outlineLevel="0" collapsed="false">
      <c r="A499" s="161"/>
      <c r="B499" s="162"/>
      <c r="C499" s="10"/>
      <c r="D499" s="10"/>
      <c r="E499" s="10"/>
      <c r="F499" s="10"/>
      <c r="G499" s="10"/>
      <c r="H499" s="10"/>
      <c r="I499" s="10"/>
      <c r="J499" s="10"/>
    </row>
    <row r="500" s="55" customFormat="true" ht="26.1" hidden="false" customHeight="true" outlineLevel="0" collapsed="false">
      <c r="A500" s="161"/>
      <c r="B500" s="162"/>
      <c r="C500" s="10"/>
      <c r="D500" s="10"/>
      <c r="E500" s="10"/>
      <c r="F500" s="10"/>
      <c r="G500" s="10"/>
      <c r="H500" s="10"/>
      <c r="I500" s="10"/>
      <c r="J500" s="10"/>
    </row>
    <row r="501" s="55" customFormat="true" ht="26.1" hidden="false" customHeight="true" outlineLevel="0" collapsed="false">
      <c r="A501" s="161"/>
      <c r="B501" s="162"/>
      <c r="C501" s="10"/>
      <c r="D501" s="10"/>
      <c r="E501" s="10"/>
      <c r="F501" s="10"/>
      <c r="G501" s="10"/>
      <c r="H501" s="10"/>
      <c r="I501" s="10"/>
      <c r="J501" s="10"/>
    </row>
    <row r="502" s="10" customFormat="true" ht="26.1" hidden="false" customHeight="true" outlineLevel="0" collapsed="false">
      <c r="A502" s="161"/>
      <c r="B502" s="161"/>
    </row>
    <row r="503" s="55" customFormat="true" ht="26.1" hidden="false" customHeight="true" outlineLevel="0" collapsed="false">
      <c r="A503" s="161"/>
      <c r="B503" s="162"/>
      <c r="C503" s="10"/>
      <c r="D503" s="10"/>
      <c r="E503" s="10"/>
      <c r="F503" s="10"/>
      <c r="G503" s="10"/>
      <c r="H503" s="10"/>
      <c r="I503" s="10"/>
      <c r="J503" s="10"/>
    </row>
    <row r="504" s="55" customFormat="true" ht="49.5" hidden="false" customHeight="true" outlineLevel="0" collapsed="false">
      <c r="A504" s="161"/>
      <c r="B504" s="162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</row>
    <row r="505" s="55" customFormat="true" ht="29.25" hidden="false" customHeight="true" outlineLevel="0" collapsed="false">
      <c r="A505" s="161"/>
      <c r="B505" s="162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</row>
    <row r="506" s="10" customFormat="true" ht="26.1" hidden="false" customHeight="true" outlineLevel="0" collapsed="false">
      <c r="A506" s="161"/>
      <c r="B506" s="161"/>
      <c r="K506" s="55"/>
      <c r="L506" s="55"/>
      <c r="M506" s="55"/>
      <c r="N506" s="55"/>
      <c r="O506" s="55"/>
      <c r="P506" s="55"/>
      <c r="Q506" s="55"/>
      <c r="R506" s="55"/>
    </row>
    <row r="507" s="10" customFormat="true" ht="26.1" hidden="false" customHeight="true" outlineLevel="0" collapsed="false">
      <c r="A507" s="161"/>
      <c r="B507" s="162"/>
      <c r="K507" s="55"/>
      <c r="L507" s="55"/>
      <c r="M507" s="55"/>
      <c r="N507" s="55"/>
      <c r="O507" s="55"/>
      <c r="P507" s="55"/>
      <c r="Q507" s="55"/>
      <c r="R507" s="55"/>
    </row>
    <row r="508" s="10" customFormat="true" ht="26.1" hidden="false" customHeight="true" outlineLevel="0" collapsed="false">
      <c r="A508" s="161"/>
      <c r="B508" s="161"/>
      <c r="I508" s="202"/>
      <c r="J508" s="202"/>
      <c r="K508" s="73"/>
      <c r="L508" s="73"/>
      <c r="M508" s="73"/>
      <c r="N508" s="73"/>
      <c r="O508" s="73"/>
      <c r="P508" s="73"/>
      <c r="Q508" s="73"/>
      <c r="R508" s="73"/>
    </row>
    <row r="509" s="10" customFormat="true" ht="26.1" hidden="false" customHeight="true" outlineLevel="0" collapsed="false">
      <c r="A509" s="161"/>
      <c r="B509" s="161"/>
      <c r="K509" s="55"/>
      <c r="L509" s="55"/>
      <c r="M509" s="55"/>
      <c r="N509" s="55"/>
      <c r="O509" s="55"/>
      <c r="P509" s="55"/>
      <c r="Q509" s="55"/>
      <c r="R509" s="55"/>
    </row>
    <row r="510" s="10" customFormat="true" ht="26.1" hidden="false" customHeight="true" outlineLevel="0" collapsed="false">
      <c r="A510" s="161"/>
      <c r="B510" s="162"/>
      <c r="I510" s="111"/>
      <c r="J510" s="111"/>
      <c r="K510" s="73"/>
      <c r="L510" s="73"/>
      <c r="M510" s="73"/>
      <c r="N510" s="73"/>
      <c r="O510" s="73"/>
      <c r="P510" s="73"/>
      <c r="Q510" s="73"/>
      <c r="R510" s="73"/>
    </row>
    <row r="511" s="10" customFormat="true" ht="26.1" hidden="false" customHeight="true" outlineLevel="0" collapsed="false">
      <c r="A511" s="161"/>
      <c r="B511" s="162"/>
      <c r="K511" s="55"/>
      <c r="L511" s="55"/>
      <c r="M511" s="55"/>
      <c r="N511" s="55"/>
      <c r="O511" s="55"/>
      <c r="P511" s="55"/>
      <c r="Q511" s="55"/>
      <c r="R511" s="55"/>
    </row>
    <row r="512" s="55" customFormat="true" ht="26.1" hidden="false" customHeight="true" outlineLevel="0" collapsed="false">
      <c r="A512" s="185"/>
      <c r="B512" s="186"/>
      <c r="C512" s="202"/>
      <c r="D512" s="202"/>
      <c r="E512" s="202"/>
      <c r="F512" s="202"/>
      <c r="G512" s="202"/>
      <c r="H512" s="202"/>
      <c r="I512" s="10"/>
      <c r="J512" s="10"/>
    </row>
    <row r="513" s="55" customFormat="true" ht="26.1" hidden="false" customHeight="true" outlineLevel="0" collapsed="false">
      <c r="A513" s="161"/>
      <c r="B513" s="162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</row>
    <row r="514" s="10" customFormat="true" ht="26.1" hidden="false" customHeight="true" outlineLevel="0" collapsed="false">
      <c r="A514" s="185"/>
      <c r="B514" s="186"/>
      <c r="C514" s="111"/>
      <c r="D514" s="111"/>
      <c r="E514" s="111"/>
      <c r="F514" s="111"/>
      <c r="G514" s="111"/>
      <c r="H514" s="111"/>
      <c r="K514" s="55"/>
      <c r="L514" s="55"/>
      <c r="M514" s="55"/>
      <c r="N514" s="55"/>
      <c r="O514" s="55"/>
      <c r="P514" s="55"/>
      <c r="Q514" s="55"/>
      <c r="R514" s="55"/>
    </row>
    <row r="515" s="55" customFormat="true" ht="26.1" hidden="false" customHeight="true" outlineLevel="0" collapsed="false">
      <c r="A515" s="161"/>
      <c r="B515" s="162"/>
      <c r="C515" s="10"/>
      <c r="D515" s="10"/>
      <c r="E515" s="10"/>
      <c r="F515" s="10"/>
      <c r="G515" s="10"/>
      <c r="H515" s="10"/>
      <c r="I515" s="10"/>
      <c r="J515" s="10"/>
    </row>
    <row r="516" s="55" customFormat="true" ht="26.1" hidden="false" customHeight="true" outlineLevel="0" collapsed="false">
      <c r="A516" s="161"/>
      <c r="B516" s="162"/>
      <c r="C516" s="10"/>
      <c r="D516" s="10"/>
      <c r="E516" s="10"/>
      <c r="F516" s="10"/>
      <c r="G516" s="10"/>
      <c r="H516" s="10"/>
      <c r="I516" s="10"/>
      <c r="J516" s="10"/>
    </row>
    <row r="517" s="55" customFormat="true" ht="26.1" hidden="false" customHeight="true" outlineLevel="0" collapsed="false">
      <c r="A517" s="161"/>
      <c r="B517" s="161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</row>
    <row r="518" s="55" customFormat="true" ht="26.1" hidden="false" customHeight="true" outlineLevel="0" collapsed="false">
      <c r="A518" s="161"/>
      <c r="B518" s="162"/>
      <c r="C518" s="10"/>
      <c r="D518" s="10"/>
      <c r="E518" s="10"/>
      <c r="F518" s="10"/>
      <c r="G518" s="10"/>
      <c r="H518" s="10"/>
      <c r="I518" s="10"/>
      <c r="J518" s="10"/>
    </row>
    <row r="519" s="55" customFormat="true" ht="26.1" hidden="false" customHeight="true" outlineLevel="0" collapsed="false">
      <c r="A519" s="161"/>
      <c r="B519" s="162"/>
      <c r="C519" s="10"/>
      <c r="D519" s="10"/>
      <c r="E519" s="10"/>
      <c r="F519" s="10"/>
      <c r="G519" s="10"/>
      <c r="H519" s="10"/>
      <c r="I519" s="10"/>
      <c r="J519" s="10"/>
    </row>
    <row r="520" s="55" customFormat="true" ht="26.1" hidden="false" customHeight="true" outlineLevel="0" collapsed="false">
      <c r="A520" s="161"/>
      <c r="B520" s="162"/>
      <c r="C520" s="10"/>
      <c r="D520" s="10"/>
      <c r="E520" s="10"/>
      <c r="F520" s="10"/>
      <c r="G520" s="10"/>
      <c r="H520" s="10"/>
      <c r="I520" s="10"/>
      <c r="J520" s="10"/>
    </row>
    <row r="521" s="55" customFormat="true" ht="26.1" hidden="false" customHeight="true" outlineLevel="0" collapsed="false">
      <c r="A521" s="161"/>
      <c r="B521" s="161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</row>
    <row r="522" s="10" customFormat="true" ht="26.1" hidden="false" customHeight="true" outlineLevel="0" collapsed="false">
      <c r="A522" s="161"/>
      <c r="B522" s="162"/>
    </row>
    <row r="523" s="55" customFormat="true" ht="26.1" hidden="false" customHeight="true" outlineLevel="0" collapsed="false">
      <c r="A523" s="161"/>
      <c r="B523" s="162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</row>
    <row r="524" s="10" customFormat="true" ht="26.1" hidden="false" customHeight="true" outlineLevel="0" collapsed="false">
      <c r="A524" s="161"/>
      <c r="B524" s="162"/>
    </row>
    <row r="525" s="55" customFormat="true" ht="26.1" hidden="false" customHeight="true" outlineLevel="0" collapsed="false">
      <c r="A525" s="161"/>
      <c r="B525" s="161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</row>
    <row r="526" s="55" customFormat="true" ht="26.1" hidden="false" customHeight="true" outlineLevel="0" collapsed="false">
      <c r="A526" s="161"/>
      <c r="B526" s="161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</row>
    <row r="527" s="111" customFormat="true" ht="26.1" hidden="false" customHeight="true" outlineLevel="0" collapsed="false">
      <c r="A527" s="161"/>
      <c r="B527" s="161"/>
      <c r="C527" s="10"/>
      <c r="D527" s="10"/>
      <c r="E527" s="10"/>
      <c r="F527" s="10"/>
      <c r="G527" s="10"/>
      <c r="H527" s="10"/>
      <c r="I527" s="10"/>
      <c r="J527" s="10"/>
      <c r="K527" s="55"/>
      <c r="L527" s="55"/>
      <c r="M527" s="55"/>
      <c r="N527" s="55"/>
      <c r="O527" s="55"/>
      <c r="P527" s="55"/>
      <c r="Q527" s="55"/>
      <c r="R527" s="55"/>
      <c r="S527" s="10"/>
      <c r="T527" s="10"/>
      <c r="U527" s="10"/>
      <c r="V527" s="10"/>
      <c r="W527" s="10"/>
    </row>
    <row r="528" s="55" customFormat="true" ht="26.1" hidden="false" customHeight="true" outlineLevel="0" collapsed="false">
      <c r="A528" s="161"/>
      <c r="B528" s="161"/>
      <c r="C528" s="10"/>
      <c r="D528" s="10"/>
      <c r="E528" s="10"/>
      <c r="F528" s="10"/>
      <c r="G528" s="10"/>
      <c r="H528" s="10"/>
      <c r="I528" s="10"/>
      <c r="J528" s="10"/>
    </row>
    <row r="529" s="55" customFormat="true" ht="26.1" hidden="false" customHeight="true" outlineLevel="0" collapsed="false">
      <c r="A529" s="161"/>
      <c r="B529" s="161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</row>
    <row r="530" s="55" customFormat="true" ht="26.1" hidden="false" customHeight="true" outlineLevel="0" collapsed="false">
      <c r="A530" s="161"/>
      <c r="B530" s="161"/>
      <c r="C530" s="10"/>
      <c r="D530" s="10"/>
      <c r="E530" s="10"/>
      <c r="F530" s="10"/>
      <c r="G530" s="10"/>
      <c r="H530" s="10"/>
      <c r="I530" s="10"/>
      <c r="J530" s="10"/>
    </row>
    <row r="531" s="55" customFormat="true" ht="26.1" hidden="false" customHeight="true" outlineLevel="0" collapsed="false">
      <c r="A531" s="161"/>
      <c r="B531" s="162"/>
      <c r="C531" s="10"/>
      <c r="D531" s="10"/>
      <c r="E531" s="10"/>
      <c r="F531" s="10"/>
      <c r="G531" s="10"/>
      <c r="H531" s="10"/>
      <c r="I531" s="10"/>
      <c r="J531" s="10"/>
    </row>
    <row r="532" s="10" customFormat="true" ht="26.1" hidden="false" customHeight="true" outlineLevel="0" collapsed="false">
      <c r="A532" s="161"/>
      <c r="B532" s="162"/>
      <c r="K532" s="55"/>
      <c r="L532" s="55"/>
      <c r="M532" s="55"/>
      <c r="N532" s="55"/>
      <c r="O532" s="55"/>
      <c r="P532" s="55"/>
      <c r="Q532" s="55"/>
      <c r="R532" s="55"/>
    </row>
    <row r="533" s="10" customFormat="true" ht="26.1" hidden="false" customHeight="true" outlineLevel="0" collapsed="false">
      <c r="A533" s="161"/>
      <c r="B533" s="161"/>
      <c r="K533" s="55"/>
      <c r="L533" s="55"/>
      <c r="M533" s="55"/>
      <c r="N533" s="55"/>
      <c r="O533" s="55"/>
      <c r="P533" s="55"/>
      <c r="Q533" s="55"/>
      <c r="R533" s="55"/>
    </row>
    <row r="534" s="55" customFormat="true" ht="26.1" hidden="false" customHeight="true" outlineLevel="0" collapsed="false">
      <c r="A534" s="161"/>
      <c r="B534" s="162"/>
      <c r="C534" s="10"/>
      <c r="D534" s="10"/>
      <c r="E534" s="10"/>
      <c r="F534" s="10"/>
      <c r="G534" s="10"/>
      <c r="H534" s="10"/>
      <c r="I534" s="10"/>
      <c r="J534" s="10"/>
    </row>
    <row r="535" s="10" customFormat="true" ht="26.1" hidden="false" customHeight="true" outlineLevel="0" collapsed="false">
      <c r="A535" s="161"/>
      <c r="B535" s="162"/>
      <c r="K535" s="55"/>
      <c r="L535" s="55"/>
      <c r="M535" s="55"/>
      <c r="N535" s="55"/>
      <c r="O535" s="55"/>
      <c r="P535" s="55"/>
      <c r="Q535" s="55"/>
      <c r="R535" s="55"/>
    </row>
    <row r="536" s="55" customFormat="true" ht="26.1" hidden="false" customHeight="true" outlineLevel="0" collapsed="false">
      <c r="A536" s="161"/>
      <c r="B536" s="162"/>
      <c r="C536" s="10"/>
      <c r="D536" s="10"/>
      <c r="E536" s="10"/>
      <c r="F536" s="10"/>
      <c r="G536" s="10"/>
      <c r="H536" s="10"/>
      <c r="I536" s="10"/>
      <c r="J536" s="10"/>
    </row>
    <row r="537" s="55" customFormat="true" ht="26.1" hidden="false" customHeight="true" outlineLevel="0" collapsed="false">
      <c r="A537" s="161"/>
      <c r="B537" s="162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</row>
    <row r="538" s="10" customFormat="true" ht="26.1" hidden="false" customHeight="true" outlineLevel="0" collapsed="false">
      <c r="A538" s="161"/>
      <c r="B538" s="162"/>
      <c r="K538" s="55"/>
      <c r="L538" s="55"/>
      <c r="M538" s="55"/>
      <c r="N538" s="55"/>
      <c r="O538" s="55"/>
      <c r="P538" s="55"/>
      <c r="Q538" s="55"/>
      <c r="R538" s="55"/>
    </row>
    <row r="539" s="55" customFormat="true" ht="26.1" hidden="false" customHeight="true" outlineLevel="0" collapsed="false">
      <c r="A539" s="161"/>
      <c r="B539" s="162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</row>
    <row r="540" s="10" customFormat="true" ht="26.1" hidden="false" customHeight="true" outlineLevel="0" collapsed="false">
      <c r="A540" s="161"/>
      <c r="B540" s="162"/>
      <c r="K540" s="55"/>
      <c r="L540" s="55"/>
      <c r="M540" s="55"/>
      <c r="N540" s="55"/>
      <c r="O540" s="55"/>
      <c r="P540" s="55"/>
      <c r="Q540" s="55"/>
      <c r="R540" s="55"/>
    </row>
    <row r="541" s="55" customFormat="true" ht="36.75" hidden="false" customHeight="true" outlineLevel="0" collapsed="false">
      <c r="A541" s="166"/>
      <c r="B541" s="166"/>
      <c r="C541" s="10"/>
      <c r="D541" s="10"/>
      <c r="E541" s="10"/>
      <c r="F541" s="10"/>
      <c r="G541" s="10"/>
      <c r="H541" s="10"/>
      <c r="I541" s="10"/>
      <c r="J541" s="10"/>
    </row>
    <row r="542" s="55" customFormat="true" ht="26.1" hidden="false" customHeight="true" outlineLevel="0" collapsed="false">
      <c r="A542" s="166"/>
      <c r="B542" s="167"/>
      <c r="C542" s="10"/>
      <c r="D542" s="10"/>
      <c r="E542" s="10"/>
      <c r="F542" s="10"/>
      <c r="G542" s="10"/>
      <c r="H542" s="10"/>
      <c r="I542" s="111"/>
      <c r="J542" s="111"/>
      <c r="K542" s="10"/>
      <c r="L542" s="10"/>
      <c r="M542" s="10"/>
      <c r="N542" s="10"/>
      <c r="O542" s="10"/>
      <c r="P542" s="10"/>
      <c r="Q542" s="10"/>
      <c r="R542" s="10"/>
    </row>
    <row r="543" s="10" customFormat="true" ht="26.1" hidden="false" customHeight="true" outlineLevel="0" collapsed="false">
      <c r="A543" s="170"/>
      <c r="B543" s="170"/>
      <c r="K543" s="55"/>
      <c r="L543" s="55"/>
      <c r="M543" s="55"/>
      <c r="N543" s="55"/>
      <c r="O543" s="55"/>
      <c r="P543" s="55"/>
      <c r="Q543" s="55"/>
      <c r="R543" s="55"/>
    </row>
    <row r="544" s="10" customFormat="true" ht="26.1" hidden="false" customHeight="true" outlineLevel="0" collapsed="false">
      <c r="A544" s="161"/>
      <c r="B544" s="162"/>
      <c r="K544" s="55"/>
      <c r="L544" s="55"/>
      <c r="M544" s="55"/>
      <c r="N544" s="55"/>
      <c r="O544" s="55"/>
      <c r="P544" s="55"/>
      <c r="Q544" s="55"/>
      <c r="R544" s="55"/>
    </row>
    <row r="545" s="10" customFormat="true" ht="26.1" hidden="false" customHeight="true" outlineLevel="0" collapsed="false">
      <c r="A545" s="161"/>
      <c r="B545" s="162"/>
      <c r="K545" s="55"/>
      <c r="L545" s="55"/>
      <c r="M545" s="55"/>
      <c r="N545" s="55"/>
      <c r="O545" s="55"/>
      <c r="P545" s="55"/>
      <c r="Q545" s="55"/>
      <c r="R545" s="55"/>
    </row>
    <row r="546" s="55" customFormat="true" ht="26.1" hidden="false" customHeight="true" outlineLevel="0" collapsed="false">
      <c r="A546" s="185"/>
      <c r="B546" s="185"/>
      <c r="C546" s="111"/>
      <c r="D546" s="111"/>
      <c r="E546" s="111"/>
      <c r="F546" s="111"/>
      <c r="G546" s="111"/>
      <c r="H546" s="111"/>
      <c r="I546" s="10"/>
      <c r="J546" s="10"/>
    </row>
    <row r="547" s="55" customFormat="true" ht="26.1" hidden="false" customHeight="true" outlineLevel="0" collapsed="false">
      <c r="A547" s="161"/>
      <c r="B547" s="162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</row>
    <row r="548" s="160" customFormat="true" ht="26.1" hidden="false" customHeight="true" outlineLevel="0" collapsed="false">
      <c r="A548" s="161"/>
      <c r="B548" s="162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</row>
    <row r="549" s="55" customFormat="true" ht="26.1" hidden="false" customHeight="true" outlineLevel="0" collapsed="false">
      <c r="A549" s="161"/>
      <c r="B549" s="162"/>
      <c r="C549" s="10"/>
      <c r="D549" s="10"/>
      <c r="E549" s="10"/>
      <c r="F549" s="10"/>
      <c r="G549" s="10"/>
      <c r="H549" s="10"/>
      <c r="I549" s="10"/>
      <c r="J549" s="10"/>
    </row>
    <row r="550" s="55" customFormat="true" ht="26.1" hidden="false" customHeight="true" outlineLevel="0" collapsed="false">
      <c r="A550" s="161"/>
      <c r="B550" s="162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</row>
    <row r="551" s="10" customFormat="true" ht="26.1" hidden="false" customHeight="true" outlineLevel="0" collapsed="false">
      <c r="A551" s="161"/>
      <c r="B551" s="161"/>
      <c r="K551" s="55"/>
      <c r="L551" s="55"/>
      <c r="M551" s="55"/>
      <c r="N551" s="55"/>
      <c r="O551" s="55"/>
      <c r="P551" s="55"/>
      <c r="Q551" s="55"/>
      <c r="R551" s="55"/>
    </row>
    <row r="552" s="55" customFormat="true" ht="26.1" hidden="false" customHeight="true" outlineLevel="0" collapsed="false">
      <c r="A552" s="161"/>
      <c r="B552" s="161"/>
      <c r="C552" s="10"/>
      <c r="D552" s="10"/>
      <c r="E552" s="10"/>
      <c r="F552" s="10"/>
      <c r="G552" s="10"/>
      <c r="H552" s="10"/>
      <c r="I552" s="10"/>
      <c r="J552" s="10"/>
    </row>
    <row r="553" s="10" customFormat="true" ht="26.1" hidden="false" customHeight="true" outlineLevel="0" collapsed="false">
      <c r="A553" s="161"/>
      <c r="B553" s="162"/>
    </row>
    <row r="554" s="55" customFormat="true" ht="26.1" hidden="false" customHeight="true" outlineLevel="0" collapsed="false">
      <c r="A554" s="161"/>
      <c r="B554" s="161"/>
      <c r="C554" s="10"/>
      <c r="D554" s="10"/>
      <c r="E554" s="10"/>
      <c r="F554" s="10"/>
      <c r="G554" s="10"/>
      <c r="H554" s="10"/>
      <c r="I554" s="10"/>
      <c r="J554" s="10"/>
    </row>
    <row r="555" s="10" customFormat="true" ht="26.1" hidden="false" customHeight="true" outlineLevel="0" collapsed="false">
      <c r="A555" s="161"/>
      <c r="B555" s="162"/>
    </row>
    <row r="556" s="55" customFormat="true" ht="31.5" hidden="false" customHeight="true" outlineLevel="0" collapsed="false">
      <c r="A556" s="161"/>
      <c r="B556" s="162"/>
      <c r="C556" s="10"/>
      <c r="D556" s="10"/>
      <c r="E556" s="10"/>
      <c r="F556" s="10"/>
      <c r="G556" s="10"/>
      <c r="H556" s="10"/>
      <c r="I556" s="10"/>
      <c r="J556" s="10"/>
    </row>
    <row r="557" s="55" customFormat="true" ht="26.1" hidden="false" customHeight="true" outlineLevel="0" collapsed="false">
      <c r="A557" s="161"/>
      <c r="B557" s="161"/>
      <c r="C557" s="10"/>
      <c r="D557" s="10"/>
      <c r="E557" s="10"/>
      <c r="F557" s="10"/>
      <c r="G557" s="10"/>
      <c r="H557" s="10"/>
      <c r="I557" s="10"/>
      <c r="J557" s="10"/>
    </row>
    <row r="558" s="10" customFormat="true" ht="26.1" hidden="false" customHeight="true" outlineLevel="0" collapsed="false">
      <c r="A558" s="161"/>
      <c r="B558" s="162"/>
      <c r="K558" s="8" t="e">
        <f aca="false">#REF!</f>
        <v>#REF!</v>
      </c>
    </row>
    <row r="559" s="55" customFormat="true" ht="26.1" hidden="false" customHeight="true" outlineLevel="0" collapsed="false">
      <c r="A559" s="161"/>
      <c r="B559" s="161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</row>
    <row r="560" s="58" customFormat="true" ht="42.75" hidden="false" customHeight="true" outlineLevel="0" collapsed="false">
      <c r="A560" s="161"/>
      <c r="B560" s="162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</row>
    <row r="561" s="10" customFormat="true" ht="42.75" hidden="false" customHeight="true" outlineLevel="0" collapsed="false">
      <c r="A561" s="161"/>
      <c r="B561" s="162"/>
      <c r="K561" s="55"/>
      <c r="L561" s="55"/>
      <c r="M561" s="55"/>
      <c r="N561" s="55"/>
      <c r="O561" s="55"/>
      <c r="P561" s="55"/>
      <c r="Q561" s="55"/>
      <c r="R561" s="55"/>
    </row>
    <row r="562" s="55" customFormat="true" ht="26.1" hidden="false" customHeight="true" outlineLevel="0" collapsed="false">
      <c r="A562" s="161"/>
      <c r="B562" s="161"/>
      <c r="C562" s="10"/>
      <c r="D562" s="10"/>
      <c r="E562" s="10"/>
      <c r="F562" s="10"/>
      <c r="G562" s="10"/>
      <c r="H562" s="10"/>
      <c r="I562" s="10"/>
      <c r="J562" s="10"/>
    </row>
    <row r="563" s="10" customFormat="true" ht="26.1" hidden="false" customHeight="true" outlineLevel="0" collapsed="false">
      <c r="A563" s="161"/>
      <c r="B563" s="161"/>
      <c r="K563" s="160"/>
      <c r="L563" s="160"/>
      <c r="M563" s="160"/>
      <c r="N563" s="160"/>
      <c r="O563" s="160"/>
      <c r="P563" s="160"/>
      <c r="Q563" s="160"/>
      <c r="R563" s="160"/>
    </row>
    <row r="564" s="55" customFormat="true" ht="26.1" hidden="false" customHeight="true" outlineLevel="0" collapsed="false">
      <c r="A564" s="161"/>
      <c r="B564" s="161"/>
      <c r="C564" s="10"/>
      <c r="D564" s="10"/>
      <c r="E564" s="10"/>
      <c r="F564" s="10"/>
      <c r="G564" s="10"/>
      <c r="H564" s="10"/>
      <c r="I564" s="10"/>
      <c r="J564" s="10"/>
    </row>
    <row r="565" s="55" customFormat="true" ht="26.1" hidden="false" customHeight="true" outlineLevel="0" collapsed="false">
      <c r="A565" s="161"/>
      <c r="B565" s="162"/>
      <c r="C565" s="10"/>
      <c r="D565" s="10"/>
      <c r="E565" s="10"/>
      <c r="F565" s="10"/>
      <c r="G565" s="10"/>
      <c r="H565" s="10"/>
      <c r="I565" s="10"/>
      <c r="J565" s="10"/>
    </row>
    <row r="566" s="10" customFormat="true" ht="26.1" hidden="false" customHeight="true" outlineLevel="0" collapsed="false">
      <c r="A566" s="161"/>
      <c r="B566" s="162"/>
    </row>
    <row r="567" s="55" customFormat="true" ht="26.1" hidden="false" customHeight="true" outlineLevel="0" collapsed="false">
      <c r="A567" s="161"/>
      <c r="B567" s="161"/>
      <c r="C567" s="10"/>
      <c r="D567" s="10"/>
      <c r="E567" s="10"/>
      <c r="F567" s="10"/>
      <c r="G567" s="10"/>
      <c r="H567" s="10"/>
      <c r="I567" s="10"/>
      <c r="J567" s="10"/>
    </row>
    <row r="568" s="55" customFormat="true" ht="26.1" hidden="false" customHeight="true" outlineLevel="0" collapsed="false">
      <c r="A568" s="161"/>
      <c r="B568" s="162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</row>
    <row r="569" s="55" customFormat="true" ht="36" hidden="false" customHeight="true" outlineLevel="0" collapsed="false">
      <c r="A569" s="161"/>
      <c r="B569" s="162"/>
      <c r="C569" s="10"/>
      <c r="D569" s="10"/>
      <c r="E569" s="10"/>
      <c r="F569" s="10"/>
      <c r="G569" s="10"/>
      <c r="H569" s="10"/>
      <c r="I569" s="10"/>
      <c r="J569" s="10"/>
    </row>
    <row r="570" s="55" customFormat="true" ht="26.1" hidden="false" customHeight="true" outlineLevel="0" collapsed="false">
      <c r="A570" s="161"/>
      <c r="B570" s="161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</row>
    <row r="571" s="10" customFormat="true" ht="26.1" hidden="false" customHeight="true" outlineLevel="0" collapsed="false">
      <c r="A571" s="161"/>
      <c r="B571" s="162"/>
      <c r="K571" s="55"/>
      <c r="L571" s="55"/>
      <c r="M571" s="55"/>
      <c r="N571" s="55"/>
      <c r="O571" s="55"/>
      <c r="P571" s="55"/>
      <c r="Q571" s="55"/>
      <c r="R571" s="55"/>
    </row>
    <row r="572" s="55" customFormat="true" ht="26.1" hidden="false" customHeight="true" outlineLevel="0" collapsed="false">
      <c r="A572" s="152"/>
      <c r="B572" s="152"/>
      <c r="C572" s="10"/>
      <c r="D572" s="10"/>
      <c r="E572" s="10"/>
      <c r="F572" s="10"/>
      <c r="G572" s="10"/>
      <c r="H572" s="10"/>
      <c r="I572" s="10"/>
      <c r="J572" s="10"/>
    </row>
    <row r="573" s="10" customFormat="true" ht="26.1" hidden="false" customHeight="true" outlineLevel="0" collapsed="false">
      <c r="A573" s="152"/>
      <c r="B573" s="153"/>
    </row>
    <row r="574" s="55" customFormat="true" ht="37.5" hidden="false" customHeight="true" outlineLevel="0" collapsed="false">
      <c r="A574" s="152"/>
      <c r="B574" s="152"/>
      <c r="C574" s="10"/>
      <c r="D574" s="10"/>
      <c r="E574" s="10"/>
      <c r="F574" s="10"/>
      <c r="G574" s="10"/>
      <c r="H574" s="10"/>
      <c r="I574" s="10"/>
      <c r="J574" s="10"/>
    </row>
    <row r="575" s="10" customFormat="true" ht="42" hidden="false" customHeight="true" outlineLevel="0" collapsed="false">
      <c r="A575" s="152"/>
      <c r="B575" s="153"/>
      <c r="K575" s="58"/>
      <c r="L575" s="58"/>
      <c r="M575" s="58"/>
      <c r="N575" s="58"/>
      <c r="O575" s="58"/>
      <c r="P575" s="58"/>
      <c r="Q575" s="58"/>
      <c r="R575" s="58"/>
    </row>
    <row r="576" s="55" customFormat="true" ht="45" hidden="false" customHeight="true" outlineLevel="0" collapsed="false">
      <c r="A576" s="152"/>
      <c r="B576" s="153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</row>
    <row r="577" s="10" customFormat="true" ht="32.25" hidden="false" customHeight="true" outlineLevel="0" collapsed="false">
      <c r="A577" s="152"/>
      <c r="B577" s="152"/>
      <c r="K577" s="55"/>
      <c r="L577" s="55"/>
      <c r="M577" s="55"/>
      <c r="N577" s="55"/>
      <c r="O577" s="55"/>
      <c r="P577" s="55"/>
      <c r="Q577" s="55"/>
      <c r="R577" s="55"/>
    </row>
    <row r="578" s="10" customFormat="true" ht="26.1" hidden="false" customHeight="true" outlineLevel="0" collapsed="false">
      <c r="A578" s="152"/>
      <c r="B578" s="153"/>
    </row>
    <row r="579" s="10" customFormat="true" ht="26.1" hidden="false" customHeight="true" outlineLevel="0" collapsed="false">
      <c r="A579" s="161"/>
      <c r="B579" s="162"/>
      <c r="K579" s="55"/>
      <c r="L579" s="55"/>
      <c r="M579" s="55"/>
      <c r="N579" s="55"/>
      <c r="O579" s="55"/>
      <c r="P579" s="55"/>
      <c r="Q579" s="55"/>
      <c r="R579" s="55"/>
    </row>
    <row r="580" s="10" customFormat="true" ht="26.1" hidden="false" customHeight="true" outlineLevel="0" collapsed="false">
      <c r="A580" s="152"/>
      <c r="B580" s="152"/>
      <c r="K580" s="55"/>
      <c r="L580" s="55"/>
      <c r="M580" s="55"/>
      <c r="N580" s="55"/>
      <c r="O580" s="55"/>
      <c r="P580" s="55"/>
      <c r="Q580" s="55"/>
      <c r="R580" s="55"/>
    </row>
    <row r="581" s="10" customFormat="true" ht="26.1" hidden="false" customHeight="true" outlineLevel="0" collapsed="false">
      <c r="A581" s="152"/>
      <c r="B581" s="153"/>
    </row>
    <row r="582" s="10" customFormat="true" ht="26.1" hidden="false" customHeight="true" outlineLevel="0" collapsed="false">
      <c r="A582" s="152"/>
      <c r="B582" s="152"/>
      <c r="K582" s="55"/>
      <c r="L582" s="55"/>
      <c r="M582" s="55"/>
      <c r="N582" s="55"/>
      <c r="O582" s="55"/>
      <c r="P582" s="55"/>
      <c r="Q582" s="55"/>
      <c r="R582" s="55"/>
    </row>
    <row r="583" s="55" customFormat="true" ht="26.1" hidden="false" customHeight="true" outlineLevel="0" collapsed="false">
      <c r="A583" s="152"/>
      <c r="B583" s="153"/>
      <c r="C583" s="10"/>
      <c r="D583" s="10"/>
      <c r="E583" s="10"/>
      <c r="F583" s="10"/>
      <c r="G583" s="10"/>
      <c r="H583" s="10"/>
      <c r="I583" s="10"/>
      <c r="J583" s="10"/>
    </row>
    <row r="584" s="55" customFormat="true" ht="26.1" hidden="false" customHeight="true" outlineLevel="0" collapsed="false">
      <c r="A584" s="152"/>
      <c r="B584" s="153"/>
      <c r="C584" s="10"/>
      <c r="D584" s="10"/>
      <c r="E584" s="10"/>
      <c r="F584" s="10"/>
      <c r="G584" s="10"/>
      <c r="H584" s="10"/>
      <c r="I584" s="10"/>
      <c r="J584" s="10"/>
    </row>
    <row r="585" s="55" customFormat="true" ht="26.1" hidden="false" customHeight="true" outlineLevel="0" collapsed="false">
      <c r="A585" s="152"/>
      <c r="B585" s="152"/>
      <c r="C585" s="10"/>
      <c r="D585" s="10"/>
      <c r="E585" s="10"/>
      <c r="F585" s="10"/>
      <c r="G585" s="10"/>
      <c r="H585" s="10"/>
      <c r="I585" s="10"/>
      <c r="J585" s="10"/>
    </row>
    <row r="586" s="55" customFormat="true" ht="26.1" hidden="false" customHeight="true" outlineLevel="0" collapsed="false">
      <c r="A586" s="152"/>
      <c r="B586" s="153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</row>
    <row r="587" s="55" customFormat="true" ht="26.1" hidden="false" customHeight="true" outlineLevel="0" collapsed="false">
      <c r="A587" s="152"/>
      <c r="B587" s="153"/>
      <c r="C587" s="10"/>
      <c r="D587" s="10"/>
      <c r="E587" s="10"/>
      <c r="F587" s="10"/>
      <c r="G587" s="10"/>
      <c r="H587" s="10"/>
      <c r="I587" s="10"/>
      <c r="J587" s="10"/>
    </row>
    <row r="588" s="10" customFormat="true" ht="26.1" hidden="false" customHeight="true" outlineLevel="0" collapsed="false">
      <c r="A588" s="152"/>
      <c r="B588" s="153"/>
    </row>
    <row r="589" s="55" customFormat="true" ht="26.1" hidden="false" customHeight="true" outlineLevel="0" collapsed="false">
      <c r="A589" s="152"/>
      <c r="B589" s="153"/>
      <c r="C589" s="10"/>
      <c r="D589" s="10"/>
      <c r="E589" s="10"/>
      <c r="F589" s="10"/>
      <c r="G589" s="10"/>
      <c r="H589" s="10"/>
      <c r="I589" s="10"/>
      <c r="J589" s="10"/>
    </row>
    <row r="590" s="55" customFormat="true" ht="35.25" hidden="false" customHeight="true" outlineLevel="0" collapsed="false">
      <c r="A590" s="152"/>
      <c r="B590" s="152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</row>
    <row r="591" s="10" customFormat="true" ht="26.1" hidden="false" customHeight="true" outlineLevel="0" collapsed="false">
      <c r="A591" s="152"/>
      <c r="B591" s="153"/>
      <c r="K591" s="55"/>
      <c r="L591" s="55"/>
      <c r="M591" s="55"/>
      <c r="N591" s="55"/>
      <c r="O591" s="55"/>
      <c r="P591" s="55"/>
      <c r="Q591" s="55"/>
      <c r="R591" s="55"/>
    </row>
    <row r="592" s="55" customFormat="true" ht="26.1" hidden="false" customHeight="true" outlineLevel="0" collapsed="false">
      <c r="A592" s="152"/>
      <c r="B592" s="152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</row>
    <row r="593" s="55" customFormat="true" ht="26.1" hidden="false" customHeight="true" outlineLevel="0" collapsed="false">
      <c r="A593" s="152"/>
      <c r="B593" s="153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</row>
    <row r="594" s="55" customFormat="true" ht="26.1" hidden="false" customHeight="true" outlineLevel="0" collapsed="false">
      <c r="A594" s="152"/>
      <c r="B594" s="152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</row>
    <row r="595" s="55" customFormat="true" ht="26.1" hidden="false" customHeight="true" outlineLevel="0" collapsed="false">
      <c r="A595" s="152"/>
      <c r="B595" s="153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</row>
    <row r="596" s="55" customFormat="true" ht="26.1" hidden="false" customHeight="true" outlineLevel="0" collapsed="false">
      <c r="A596" s="152"/>
      <c r="B596" s="152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</row>
    <row r="597" s="10" customFormat="true" ht="26.1" hidden="false" customHeight="true" outlineLevel="0" collapsed="false">
      <c r="A597" s="152"/>
      <c r="B597" s="152"/>
    </row>
    <row r="598" s="10" customFormat="true" ht="32.25" hidden="false" customHeight="true" outlineLevel="0" collapsed="false">
      <c r="A598" s="152"/>
      <c r="B598" s="152"/>
      <c r="K598" s="55"/>
      <c r="L598" s="55"/>
      <c r="M598" s="55"/>
      <c r="N598" s="55"/>
      <c r="O598" s="55"/>
      <c r="P598" s="55"/>
      <c r="Q598" s="55"/>
      <c r="R598" s="55"/>
    </row>
    <row r="599" s="55" customFormat="true" ht="26.1" hidden="false" customHeight="true" outlineLevel="0" collapsed="false">
      <c r="A599" s="152"/>
      <c r="B599" s="152"/>
      <c r="C599" s="10"/>
      <c r="D599" s="10"/>
      <c r="E599" s="10"/>
      <c r="F599" s="10"/>
      <c r="G599" s="10"/>
      <c r="H599" s="10"/>
      <c r="I599" s="10"/>
      <c r="J599" s="10"/>
    </row>
    <row r="600" s="10" customFormat="true" ht="26.1" hidden="false" customHeight="true" outlineLevel="0" collapsed="false">
      <c r="A600" s="152"/>
      <c r="B600" s="152"/>
      <c r="K600" s="55"/>
      <c r="L600" s="55"/>
      <c r="M600" s="55"/>
      <c r="N600" s="55"/>
      <c r="O600" s="55"/>
      <c r="P600" s="55"/>
      <c r="Q600" s="55"/>
      <c r="R600" s="55"/>
    </row>
    <row r="601" s="55" customFormat="true" ht="26.1" hidden="false" customHeight="true" outlineLevel="0" collapsed="false">
      <c r="A601" s="152"/>
      <c r="B601" s="152"/>
      <c r="C601" s="10"/>
      <c r="D601" s="10"/>
      <c r="E601" s="10"/>
      <c r="F601" s="10"/>
      <c r="G601" s="10"/>
      <c r="H601" s="10"/>
      <c r="I601" s="10"/>
      <c r="J601" s="10"/>
    </row>
    <row r="602" s="10" customFormat="true" ht="26.1" hidden="false" customHeight="true" outlineLevel="0" collapsed="false">
      <c r="A602" s="152"/>
      <c r="B602" s="153"/>
      <c r="K602" s="55"/>
      <c r="L602" s="55"/>
      <c r="M602" s="55"/>
      <c r="N602" s="55"/>
      <c r="O602" s="55"/>
      <c r="P602" s="55"/>
      <c r="Q602" s="55"/>
      <c r="R602" s="55"/>
    </row>
    <row r="603" s="55" customFormat="true" ht="26.1" hidden="false" customHeight="true" outlineLevel="0" collapsed="false">
      <c r="A603" s="152"/>
      <c r="B603" s="153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</row>
    <row r="604" s="10" customFormat="true" ht="26.1" hidden="false" customHeight="true" outlineLevel="0" collapsed="false">
      <c r="A604" s="152"/>
      <c r="B604" s="153"/>
      <c r="K604" s="55"/>
      <c r="L604" s="55"/>
      <c r="M604" s="55"/>
      <c r="N604" s="55"/>
      <c r="O604" s="55"/>
      <c r="P604" s="55"/>
      <c r="Q604" s="55"/>
      <c r="R604" s="55"/>
    </row>
    <row r="605" s="55" customFormat="true" ht="26.1" hidden="false" customHeight="true" outlineLevel="0" collapsed="false">
      <c r="A605" s="152"/>
      <c r="B605" s="153"/>
      <c r="C605" s="10"/>
      <c r="D605" s="10"/>
      <c r="E605" s="10"/>
      <c r="F605" s="10"/>
      <c r="G605" s="10"/>
      <c r="H605" s="10"/>
      <c r="I605" s="10"/>
      <c r="J605" s="10"/>
    </row>
    <row r="606" s="55" customFormat="true" ht="30.75" hidden="false" customHeight="true" outlineLevel="0" collapsed="false">
      <c r="A606" s="161"/>
      <c r="B606" s="162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</row>
    <row r="607" s="10" customFormat="true" ht="26.1" hidden="false" customHeight="true" outlineLevel="0" collapsed="false">
      <c r="A607" s="172"/>
      <c r="B607" s="172"/>
      <c r="K607" s="55"/>
      <c r="L607" s="55"/>
      <c r="M607" s="55"/>
      <c r="N607" s="55"/>
      <c r="O607" s="55"/>
      <c r="P607" s="55"/>
      <c r="Q607" s="55"/>
      <c r="R607" s="55"/>
    </row>
    <row r="608" s="55" customFormat="true" ht="26.1" hidden="false" customHeight="true" outlineLevel="0" collapsed="false">
      <c r="A608" s="172"/>
      <c r="B608" s="203"/>
      <c r="C608" s="10"/>
      <c r="D608" s="10"/>
      <c r="E608" s="10"/>
      <c r="F608" s="10"/>
      <c r="G608" s="10"/>
      <c r="H608" s="10"/>
      <c r="I608" s="10"/>
      <c r="J608" s="10"/>
    </row>
    <row r="609" s="10" customFormat="true" ht="26.1" hidden="false" customHeight="true" outlineLevel="0" collapsed="false">
      <c r="A609" s="172"/>
      <c r="B609" s="203"/>
      <c r="K609" s="55"/>
      <c r="L609" s="55"/>
      <c r="M609" s="55"/>
      <c r="N609" s="55"/>
      <c r="O609" s="55"/>
      <c r="P609" s="55"/>
      <c r="Q609" s="55"/>
      <c r="R609" s="55"/>
    </row>
    <row r="610" s="111" customFormat="true" ht="26.1" hidden="false" customHeight="true" outlineLevel="0" collapsed="false">
      <c r="A610" s="172"/>
      <c r="B610" s="172"/>
      <c r="C610" s="10"/>
      <c r="D610" s="10"/>
      <c r="E610" s="10"/>
      <c r="F610" s="10"/>
      <c r="G610" s="10"/>
      <c r="H610" s="10"/>
      <c r="I610" s="10"/>
      <c r="J610" s="10"/>
      <c r="K610" s="55"/>
      <c r="L610" s="55"/>
      <c r="M610" s="55"/>
      <c r="N610" s="55"/>
      <c r="O610" s="55"/>
      <c r="P610" s="55"/>
      <c r="Q610" s="55"/>
      <c r="R610" s="55"/>
    </row>
    <row r="611" s="10" customFormat="true" ht="26.1" hidden="false" customHeight="true" outlineLevel="0" collapsed="false">
      <c r="A611" s="172"/>
      <c r="B611" s="203"/>
      <c r="K611" s="55"/>
      <c r="L611" s="55"/>
      <c r="M611" s="55"/>
      <c r="N611" s="55"/>
      <c r="O611" s="55"/>
      <c r="P611" s="55"/>
      <c r="Q611" s="55"/>
      <c r="R611" s="55"/>
    </row>
    <row r="612" s="55" customFormat="true" ht="26.1" hidden="false" customHeight="true" outlineLevel="0" collapsed="false">
      <c r="A612" s="172"/>
      <c r="B612" s="203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</row>
    <row r="613" s="10" customFormat="true" ht="26.1" hidden="false" customHeight="true" outlineLevel="0" collapsed="false">
      <c r="A613" s="172"/>
      <c r="B613" s="203"/>
    </row>
    <row r="614" s="55" customFormat="true" ht="26.1" hidden="false" customHeight="true" outlineLevel="0" collapsed="false">
      <c r="A614" s="172"/>
      <c r="B614" s="203"/>
      <c r="C614" s="10"/>
      <c r="D614" s="10"/>
      <c r="E614" s="10"/>
      <c r="F614" s="10"/>
      <c r="G614" s="10"/>
      <c r="H614" s="10"/>
      <c r="I614" s="10"/>
      <c r="J614" s="10"/>
    </row>
    <row r="615" s="10" customFormat="true" ht="26.1" hidden="false" customHeight="true" outlineLevel="0" collapsed="false">
      <c r="A615" s="172"/>
      <c r="B615" s="203"/>
    </row>
    <row r="616" s="55" customFormat="true" ht="26.1" hidden="false" customHeight="true" outlineLevel="0" collapsed="false">
      <c r="A616" s="172"/>
      <c r="B616" s="172"/>
      <c r="C616" s="10"/>
      <c r="D616" s="10"/>
      <c r="E616" s="10"/>
      <c r="F616" s="10"/>
      <c r="G616" s="10"/>
      <c r="H616" s="10"/>
      <c r="I616" s="10"/>
      <c r="J616" s="10"/>
    </row>
    <row r="617" s="10" customFormat="true" ht="26.1" hidden="false" customHeight="true" outlineLevel="0" collapsed="false">
      <c r="A617" s="172"/>
      <c r="B617" s="172"/>
    </row>
    <row r="618" s="55" customFormat="true" ht="44.25" hidden="false" customHeight="true" outlineLevel="0" collapsed="false">
      <c r="A618" s="172"/>
      <c r="B618" s="203"/>
      <c r="C618" s="10"/>
      <c r="D618" s="10"/>
      <c r="E618" s="10"/>
      <c r="F618" s="10"/>
      <c r="G618" s="10"/>
      <c r="H618" s="10"/>
      <c r="I618" s="10"/>
      <c r="J618" s="10"/>
    </row>
    <row r="619" s="10" customFormat="true" ht="44.25" hidden="false" customHeight="true" outlineLevel="0" collapsed="false">
      <c r="A619" s="172"/>
      <c r="B619" s="172"/>
    </row>
    <row r="620" s="55" customFormat="true" ht="26.1" hidden="false" customHeight="true" outlineLevel="0" collapsed="false">
      <c r="A620" s="172"/>
      <c r="B620" s="203"/>
      <c r="C620" s="10"/>
      <c r="D620" s="10"/>
      <c r="E620" s="10"/>
      <c r="F620" s="10"/>
      <c r="G620" s="10"/>
      <c r="H620" s="10"/>
      <c r="I620" s="10"/>
      <c r="J620" s="10"/>
    </row>
    <row r="621" s="58" customFormat="true" ht="26.1" hidden="false" customHeight="true" outlineLevel="0" collapsed="false">
      <c r="A621" s="152"/>
      <c r="B621" s="152"/>
      <c r="C621" s="10"/>
      <c r="D621" s="10"/>
      <c r="E621" s="10"/>
      <c r="F621" s="10"/>
      <c r="G621" s="10"/>
      <c r="H621" s="10"/>
      <c r="I621" s="10"/>
      <c r="J621" s="10"/>
      <c r="K621" s="55"/>
      <c r="L621" s="55"/>
      <c r="M621" s="55"/>
      <c r="N621" s="55"/>
      <c r="O621" s="55"/>
      <c r="P621" s="55"/>
      <c r="Q621" s="55"/>
      <c r="R621" s="55"/>
    </row>
    <row r="622" s="55" customFormat="true" ht="26.1" hidden="false" customHeight="true" outlineLevel="0" collapsed="false">
      <c r="A622" s="204"/>
      <c r="B622" s="205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</row>
    <row r="623" s="10" customFormat="true" ht="26.1" hidden="false" customHeight="true" outlineLevel="0" collapsed="false">
      <c r="A623" s="204"/>
      <c r="B623" s="204"/>
      <c r="K623" s="55"/>
      <c r="L623" s="55"/>
      <c r="M623" s="55"/>
      <c r="N623" s="55"/>
      <c r="O623" s="55"/>
      <c r="P623" s="55"/>
      <c r="Q623" s="55"/>
      <c r="R623" s="55"/>
    </row>
    <row r="624" s="55" customFormat="true" ht="26.1" hidden="false" customHeight="true" outlineLevel="0" collapsed="false">
      <c r="A624" s="187"/>
      <c r="B624" s="188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</row>
    <row r="625" s="55" customFormat="true" ht="26.1" hidden="false" customHeight="true" outlineLevel="0" collapsed="false">
      <c r="A625" s="187"/>
      <c r="B625" s="188"/>
      <c r="C625" s="10"/>
      <c r="D625" s="10"/>
      <c r="E625" s="10"/>
      <c r="F625" s="10"/>
      <c r="G625" s="10"/>
      <c r="H625" s="10"/>
      <c r="I625" s="111"/>
      <c r="J625" s="111"/>
      <c r="K625" s="111"/>
      <c r="L625" s="111"/>
      <c r="M625" s="111"/>
      <c r="N625" s="111"/>
      <c r="O625" s="111"/>
      <c r="P625" s="111"/>
      <c r="Q625" s="111"/>
      <c r="R625" s="111"/>
    </row>
    <row r="626" s="55" customFormat="true" ht="45.75" hidden="false" customHeight="true" outlineLevel="0" collapsed="false">
      <c r="A626" s="161"/>
      <c r="B626" s="161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</row>
    <row r="627" s="10" customFormat="true" ht="45.75" hidden="false" customHeight="true" outlineLevel="0" collapsed="false">
      <c r="A627" s="161"/>
      <c r="B627" s="162"/>
      <c r="K627" s="55"/>
      <c r="L627" s="55"/>
      <c r="M627" s="55"/>
      <c r="N627" s="55"/>
      <c r="O627" s="55"/>
      <c r="P627" s="55"/>
      <c r="Q627" s="55"/>
      <c r="R627" s="55"/>
    </row>
    <row r="628" s="55" customFormat="true" ht="26.1" hidden="false" customHeight="true" outlineLevel="0" collapsed="false">
      <c r="A628" s="161"/>
      <c r="B628" s="161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</row>
    <row r="629" s="55" customFormat="true" ht="26.1" hidden="false" customHeight="true" outlineLevel="0" collapsed="false">
      <c r="A629" s="185"/>
      <c r="B629" s="185"/>
      <c r="C629" s="111"/>
      <c r="D629" s="111"/>
      <c r="E629" s="111"/>
      <c r="F629" s="111"/>
      <c r="G629" s="111"/>
      <c r="H629" s="111"/>
      <c r="I629" s="10"/>
      <c r="J629" s="10"/>
    </row>
    <row r="630" s="55" customFormat="true" ht="26.1" hidden="false" customHeight="true" outlineLevel="0" collapsed="false">
      <c r="A630" s="161"/>
      <c r="B630" s="161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</row>
    <row r="631" s="10" customFormat="true" ht="30.75" hidden="false" customHeight="true" outlineLevel="0" collapsed="false">
      <c r="A631" s="161"/>
      <c r="B631" s="162"/>
      <c r="K631" s="55"/>
      <c r="L631" s="55"/>
      <c r="M631" s="55"/>
      <c r="N631" s="55"/>
      <c r="O631" s="55"/>
      <c r="P631" s="55"/>
      <c r="Q631" s="55"/>
      <c r="R631" s="55"/>
    </row>
    <row r="632" s="55" customFormat="true" ht="26.1" hidden="false" customHeight="true" outlineLevel="0" collapsed="false">
      <c r="A632" s="161"/>
      <c r="B632" s="161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</row>
    <row r="633" s="10" customFormat="true" ht="26.1" hidden="false" customHeight="true" outlineLevel="0" collapsed="false">
      <c r="A633" s="161"/>
      <c r="B633" s="162"/>
      <c r="K633" s="55"/>
      <c r="L633" s="55"/>
      <c r="M633" s="55"/>
      <c r="N633" s="55"/>
      <c r="O633" s="55"/>
      <c r="P633" s="55"/>
      <c r="Q633" s="55"/>
      <c r="R633" s="55"/>
    </row>
    <row r="634" s="10" customFormat="true" ht="26.1" hidden="false" customHeight="true" outlineLevel="0" collapsed="false">
      <c r="A634" s="161"/>
      <c r="B634" s="161"/>
    </row>
    <row r="635" s="10" customFormat="true" ht="26.1" hidden="false" customHeight="true" outlineLevel="0" collapsed="false">
      <c r="A635" s="161"/>
      <c r="B635" s="162"/>
      <c r="K635" s="55"/>
      <c r="L635" s="55"/>
      <c r="M635" s="55"/>
      <c r="N635" s="55"/>
      <c r="O635" s="55"/>
      <c r="P635" s="55"/>
      <c r="Q635" s="55"/>
      <c r="R635" s="55"/>
    </row>
    <row r="636" s="73" customFormat="true" ht="26.1" hidden="false" customHeight="true" outlineLevel="0" collapsed="false">
      <c r="A636" s="161"/>
      <c r="B636" s="161"/>
      <c r="C636" s="10"/>
      <c r="D636" s="10"/>
      <c r="E636" s="10"/>
      <c r="F636" s="10"/>
      <c r="G636" s="10"/>
      <c r="H636" s="10"/>
      <c r="I636" s="10"/>
      <c r="J636" s="10"/>
      <c r="K636" s="206" t="e">
        <f aca="false">#REF!</f>
        <v>#REF!</v>
      </c>
      <c r="L636" s="58"/>
      <c r="M636" s="58"/>
      <c r="N636" s="58"/>
      <c r="O636" s="58"/>
      <c r="P636" s="58"/>
      <c r="Q636" s="58"/>
      <c r="R636" s="58"/>
    </row>
    <row r="637" s="55" customFormat="true" ht="26.1" hidden="false" customHeight="true" outlineLevel="0" collapsed="false">
      <c r="A637" s="161"/>
      <c r="B637" s="162"/>
      <c r="C637" s="10"/>
      <c r="D637" s="10"/>
      <c r="E637" s="10"/>
      <c r="F637" s="10"/>
      <c r="G637" s="10"/>
      <c r="H637" s="10"/>
      <c r="I637" s="10"/>
      <c r="J637" s="10"/>
    </row>
    <row r="638" s="55" customFormat="true" ht="35.25" hidden="false" customHeight="true" outlineLevel="0" collapsed="false">
      <c r="A638" s="161"/>
      <c r="B638" s="161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</row>
    <row r="639" s="55" customFormat="true" ht="38.25" hidden="false" customHeight="true" outlineLevel="0" collapsed="false">
      <c r="A639" s="161"/>
      <c r="B639" s="162"/>
      <c r="C639" s="10"/>
      <c r="D639" s="10"/>
      <c r="E639" s="10"/>
      <c r="F639" s="10"/>
      <c r="G639" s="10"/>
      <c r="H639" s="10"/>
      <c r="I639" s="10"/>
      <c r="J639" s="10"/>
    </row>
    <row r="640" s="55" customFormat="true" ht="29.25" hidden="false" customHeight="true" outlineLevel="0" collapsed="false">
      <c r="A640" s="161"/>
      <c r="B640" s="162"/>
      <c r="C640" s="10"/>
      <c r="D640" s="10"/>
      <c r="E640" s="10"/>
      <c r="F640" s="10"/>
      <c r="G640" s="10"/>
      <c r="H640" s="10"/>
      <c r="I640" s="10"/>
      <c r="J640" s="10"/>
    </row>
    <row r="641" s="10" customFormat="true" ht="29.25" hidden="false" customHeight="true" outlineLevel="0" collapsed="false">
      <c r="A641" s="161"/>
      <c r="B641" s="162"/>
      <c r="K641" s="55"/>
      <c r="L641" s="55"/>
      <c r="M641" s="55"/>
      <c r="N641" s="55"/>
      <c r="O641" s="55"/>
      <c r="P641" s="55"/>
      <c r="Q641" s="55"/>
      <c r="R641" s="55"/>
    </row>
    <row r="642" s="55" customFormat="true" ht="30.75" hidden="false" customHeight="true" outlineLevel="0" collapsed="false">
      <c r="A642" s="161"/>
      <c r="B642" s="161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</row>
    <row r="643" s="160" customFormat="true" ht="34.5" hidden="false" customHeight="true" outlineLevel="0" collapsed="false">
      <c r="A643" s="161"/>
      <c r="B643" s="162"/>
      <c r="C643" s="10"/>
      <c r="D643" s="10"/>
      <c r="E643" s="10"/>
      <c r="F643" s="10"/>
      <c r="G643" s="10"/>
      <c r="H643" s="10"/>
      <c r="I643" s="10"/>
      <c r="J643" s="10"/>
      <c r="K643" s="55"/>
      <c r="L643" s="55"/>
      <c r="M643" s="55"/>
      <c r="N643" s="55"/>
      <c r="O643" s="55"/>
      <c r="P643" s="55"/>
      <c r="Q643" s="55"/>
      <c r="R643" s="55"/>
    </row>
    <row r="644" s="55" customFormat="true" ht="26.1" hidden="false" customHeight="true" outlineLevel="0" collapsed="false">
      <c r="A644" s="161"/>
      <c r="B644" s="162"/>
      <c r="C644" s="10"/>
      <c r="D644" s="10"/>
      <c r="E644" s="10"/>
      <c r="F644" s="10"/>
      <c r="G644" s="10"/>
      <c r="H644" s="10"/>
      <c r="I644" s="10"/>
      <c r="J644" s="10"/>
    </row>
    <row r="645" s="55" customFormat="true" ht="35.25" hidden="false" customHeight="true" outlineLevel="0" collapsed="false">
      <c r="A645" s="161"/>
      <c r="B645" s="162"/>
      <c r="C645" s="10"/>
      <c r="D645" s="10"/>
      <c r="E645" s="10"/>
      <c r="F645" s="10"/>
      <c r="G645" s="10"/>
      <c r="H645" s="10"/>
      <c r="I645" s="10"/>
      <c r="J645" s="10"/>
    </row>
    <row r="646" s="10" customFormat="true" ht="31.5" hidden="false" customHeight="true" outlineLevel="0" collapsed="false">
      <c r="A646" s="161"/>
      <c r="B646" s="161"/>
    </row>
    <row r="647" s="10" customFormat="true" ht="26.1" hidden="false" customHeight="true" outlineLevel="0" collapsed="false">
      <c r="A647" s="161"/>
      <c r="B647" s="162"/>
      <c r="K647" s="55"/>
      <c r="L647" s="55"/>
      <c r="M647" s="55"/>
      <c r="N647" s="55"/>
      <c r="O647" s="55"/>
      <c r="P647" s="55"/>
      <c r="Q647" s="55"/>
      <c r="R647" s="55"/>
    </row>
    <row r="648" s="10" customFormat="true" ht="26.1" hidden="false" customHeight="true" outlineLevel="0" collapsed="false">
      <c r="A648" s="161"/>
      <c r="B648" s="162"/>
    </row>
    <row r="649" s="10" customFormat="true" ht="26.1" hidden="false" customHeight="true" outlineLevel="0" collapsed="false">
      <c r="A649" s="161"/>
      <c r="B649" s="162"/>
    </row>
    <row r="650" s="10" customFormat="true" ht="26.1" hidden="false" customHeight="true" outlineLevel="0" collapsed="false">
      <c r="A650" s="161"/>
      <c r="B650" s="161"/>
    </row>
    <row r="651" s="10" customFormat="true" ht="30.75" hidden="false" customHeight="true" outlineLevel="0" collapsed="false">
      <c r="A651" s="161"/>
      <c r="B651" s="162"/>
      <c r="I651" s="111"/>
      <c r="J651" s="111"/>
      <c r="K651" s="73"/>
      <c r="L651" s="73"/>
      <c r="M651" s="73"/>
      <c r="N651" s="73"/>
      <c r="O651" s="73"/>
      <c r="P651" s="73"/>
      <c r="Q651" s="73"/>
      <c r="R651" s="73"/>
    </row>
    <row r="652" s="55" customFormat="true" ht="26.1" hidden="false" customHeight="true" outlineLevel="0" collapsed="false">
      <c r="A652" s="161"/>
      <c r="B652" s="161"/>
      <c r="C652" s="10"/>
      <c r="D652" s="10"/>
      <c r="E652" s="10"/>
      <c r="F652" s="10"/>
      <c r="G652" s="10"/>
      <c r="H652" s="10"/>
      <c r="I652" s="10"/>
      <c r="J652" s="10"/>
    </row>
    <row r="653" s="55" customFormat="true" ht="26.1" hidden="false" customHeight="true" outlineLevel="0" collapsed="false">
      <c r="A653" s="161"/>
      <c r="B653" s="161"/>
      <c r="C653" s="10"/>
      <c r="D653" s="10"/>
      <c r="E653" s="10"/>
      <c r="F653" s="10"/>
      <c r="G653" s="10"/>
      <c r="H653" s="10"/>
      <c r="I653" s="10"/>
      <c r="J653" s="10"/>
    </row>
    <row r="654" s="55" customFormat="true" ht="26.1" hidden="false" customHeight="true" outlineLevel="0" collapsed="false">
      <c r="A654" s="161"/>
      <c r="B654" s="161"/>
      <c r="C654" s="10"/>
      <c r="D654" s="10"/>
      <c r="E654" s="10"/>
      <c r="F654" s="10"/>
      <c r="G654" s="10"/>
      <c r="H654" s="10"/>
      <c r="I654" s="10"/>
      <c r="J654" s="10"/>
    </row>
    <row r="655" s="55" customFormat="true" ht="26.1" hidden="false" customHeight="true" outlineLevel="0" collapsed="false">
      <c r="A655" s="185"/>
      <c r="B655" s="186"/>
      <c r="C655" s="111"/>
      <c r="D655" s="111"/>
      <c r="E655" s="111"/>
      <c r="F655" s="111"/>
      <c r="G655" s="111"/>
      <c r="H655" s="111"/>
      <c r="I655" s="10"/>
      <c r="J655" s="10"/>
    </row>
    <row r="656" s="55" customFormat="true" ht="26.1" hidden="false" customHeight="true" outlineLevel="0" collapsed="false">
      <c r="A656" s="161"/>
      <c r="B656" s="162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</row>
    <row r="657" s="10" customFormat="true" ht="26.1" hidden="false" customHeight="true" outlineLevel="0" collapsed="false">
      <c r="A657" s="161"/>
      <c r="B657" s="162"/>
      <c r="K657" s="55"/>
      <c r="L657" s="55"/>
      <c r="M657" s="55"/>
      <c r="N657" s="55"/>
      <c r="O657" s="55"/>
      <c r="P657" s="55"/>
      <c r="Q657" s="55"/>
      <c r="R657" s="55"/>
    </row>
    <row r="658" s="55" customFormat="true" ht="26.1" hidden="false" customHeight="true" outlineLevel="0" collapsed="false">
      <c r="A658" s="161"/>
      <c r="B658" s="162"/>
      <c r="C658" s="10"/>
      <c r="D658" s="10"/>
      <c r="E658" s="10"/>
      <c r="F658" s="10"/>
      <c r="G658" s="10"/>
      <c r="H658" s="10"/>
      <c r="I658" s="10"/>
      <c r="J658" s="10"/>
      <c r="K658" s="160"/>
      <c r="L658" s="160"/>
      <c r="M658" s="160"/>
      <c r="N658" s="160"/>
      <c r="O658" s="160"/>
      <c r="P658" s="160"/>
      <c r="Q658" s="160"/>
      <c r="R658" s="160"/>
    </row>
    <row r="659" s="55" customFormat="true" ht="26.1" hidden="false" customHeight="true" outlineLevel="0" collapsed="false">
      <c r="A659" s="161"/>
      <c r="B659" s="162"/>
      <c r="C659" s="10"/>
      <c r="D659" s="10"/>
      <c r="E659" s="10"/>
      <c r="F659" s="10"/>
      <c r="G659" s="10"/>
      <c r="H659" s="10"/>
      <c r="I659" s="10"/>
      <c r="J659" s="10"/>
    </row>
    <row r="660" s="55" customFormat="true" ht="26.1" hidden="false" customHeight="true" outlineLevel="0" collapsed="false">
      <c r="A660" s="161"/>
      <c r="B660" s="161"/>
      <c r="C660" s="10"/>
      <c r="D660" s="10"/>
      <c r="E660" s="10"/>
      <c r="F660" s="10"/>
      <c r="G660" s="10"/>
      <c r="H660" s="10"/>
      <c r="I660" s="10"/>
      <c r="J660" s="10"/>
    </row>
    <row r="661" s="10" customFormat="true" ht="26.1" hidden="false" customHeight="true" outlineLevel="0" collapsed="false">
      <c r="A661" s="161"/>
      <c r="B661" s="162"/>
    </row>
    <row r="662" s="55" customFormat="true" ht="26.1" hidden="false" customHeight="true" outlineLevel="0" collapsed="false">
      <c r="A662" s="161"/>
      <c r="B662" s="161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</row>
    <row r="663" s="55" customFormat="true" ht="26.1" hidden="false" customHeight="true" outlineLevel="0" collapsed="false">
      <c r="A663" s="161"/>
      <c r="B663" s="162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</row>
    <row r="664" s="55" customFormat="true" ht="26.1" hidden="false" customHeight="true" outlineLevel="0" collapsed="false">
      <c r="A664" s="161"/>
      <c r="B664" s="162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</row>
    <row r="665" s="10" customFormat="true" ht="26.1" hidden="false" customHeight="true" outlineLevel="0" collapsed="false">
      <c r="A665" s="161"/>
      <c r="B665" s="161"/>
    </row>
    <row r="666" s="55" customFormat="true" ht="26.1" hidden="false" customHeight="true" outlineLevel="0" collapsed="false">
      <c r="A666" s="161"/>
      <c r="B666" s="161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</row>
    <row r="667" s="10" customFormat="true" ht="26.1" hidden="false" customHeight="true" outlineLevel="0" collapsed="false">
      <c r="A667" s="161"/>
      <c r="B667" s="161"/>
      <c r="K667" s="55"/>
      <c r="L667" s="55"/>
      <c r="M667" s="55"/>
      <c r="N667" s="55"/>
      <c r="O667" s="55"/>
      <c r="P667" s="55"/>
      <c r="Q667" s="55"/>
      <c r="R667" s="55"/>
    </row>
    <row r="668" s="10" customFormat="true" ht="29.25" hidden="false" customHeight="true" outlineLevel="0" collapsed="false">
      <c r="A668" s="161"/>
      <c r="B668" s="161"/>
      <c r="K668" s="55"/>
      <c r="L668" s="55"/>
      <c r="M668" s="55"/>
      <c r="N668" s="55"/>
      <c r="O668" s="55"/>
      <c r="P668" s="55"/>
      <c r="Q668" s="55"/>
      <c r="R668" s="55"/>
    </row>
    <row r="669" s="10" customFormat="true" ht="26.1" hidden="false" customHeight="true" outlineLevel="0" collapsed="false">
      <c r="A669" s="161"/>
      <c r="B669" s="161"/>
      <c r="K669" s="55"/>
      <c r="L669" s="55"/>
      <c r="M669" s="55"/>
      <c r="N669" s="55"/>
      <c r="O669" s="55"/>
      <c r="P669" s="55"/>
      <c r="Q669" s="55"/>
      <c r="R669" s="55"/>
    </row>
    <row r="670" s="55" customFormat="true" ht="26.1" hidden="false" customHeight="true" outlineLevel="0" collapsed="false">
      <c r="A670" s="161"/>
      <c r="B670" s="161"/>
      <c r="C670" s="10"/>
      <c r="D670" s="10"/>
      <c r="E670" s="10"/>
      <c r="F670" s="10"/>
      <c r="G670" s="10"/>
      <c r="H670" s="10"/>
      <c r="I670" s="10"/>
      <c r="J670" s="10"/>
    </row>
    <row r="671" s="10" customFormat="true" ht="26.1" hidden="false" customHeight="true" outlineLevel="0" collapsed="false">
      <c r="A671" s="161"/>
      <c r="B671" s="162"/>
      <c r="I671" s="111"/>
      <c r="J671" s="111"/>
      <c r="K671" s="73"/>
      <c r="L671" s="73"/>
      <c r="M671" s="55"/>
      <c r="N671" s="55"/>
      <c r="O671" s="55"/>
      <c r="P671" s="55"/>
      <c r="Q671" s="55"/>
      <c r="R671" s="55"/>
    </row>
    <row r="672" s="55" customFormat="true" ht="26.1" hidden="false" customHeight="true" outlineLevel="0" collapsed="false">
      <c r="A672" s="161"/>
      <c r="B672" s="162"/>
      <c r="C672" s="10"/>
      <c r="D672" s="10"/>
      <c r="E672" s="10"/>
      <c r="F672" s="10"/>
      <c r="G672" s="10"/>
      <c r="H672" s="10"/>
      <c r="I672" s="111"/>
      <c r="J672" s="111"/>
      <c r="K672" s="111"/>
      <c r="L672" s="111"/>
      <c r="M672" s="10"/>
      <c r="N672" s="10"/>
      <c r="O672" s="10"/>
      <c r="P672" s="10"/>
      <c r="Q672" s="10"/>
      <c r="R672" s="10"/>
    </row>
    <row r="673" s="55" customFormat="true" ht="26.1" hidden="false" customHeight="true" outlineLevel="0" collapsed="false">
      <c r="A673" s="161"/>
      <c r="B673" s="162"/>
      <c r="C673" s="10"/>
      <c r="D673" s="10"/>
      <c r="E673" s="10"/>
      <c r="F673" s="10"/>
      <c r="G673" s="10"/>
      <c r="H673" s="10"/>
      <c r="I673" s="111"/>
      <c r="J673" s="111"/>
      <c r="K673" s="73"/>
      <c r="L673" s="73"/>
    </row>
    <row r="674" s="55" customFormat="true" ht="26.1" hidden="false" customHeight="true" outlineLevel="0" collapsed="false">
      <c r="A674" s="161"/>
      <c r="B674" s="162"/>
      <c r="C674" s="10"/>
      <c r="D674" s="10"/>
      <c r="E674" s="10"/>
      <c r="F674" s="10"/>
      <c r="G674" s="10"/>
      <c r="H674" s="10"/>
      <c r="I674" s="111"/>
      <c r="J674" s="111"/>
      <c r="K674" s="73"/>
      <c r="L674" s="73"/>
    </row>
    <row r="675" s="10" customFormat="true" ht="26.1" hidden="false" customHeight="true" outlineLevel="0" collapsed="false">
      <c r="A675" s="185"/>
      <c r="B675" s="186"/>
      <c r="C675" s="111"/>
      <c r="D675" s="111"/>
      <c r="E675" s="111"/>
      <c r="F675" s="111"/>
      <c r="G675" s="111"/>
      <c r="H675" s="111"/>
      <c r="K675" s="55"/>
      <c r="L675" s="55"/>
      <c r="M675" s="55"/>
      <c r="N675" s="55"/>
      <c r="O675" s="55"/>
      <c r="P675" s="55"/>
      <c r="Q675" s="55"/>
      <c r="R675" s="55"/>
    </row>
    <row r="676" s="55" customFormat="true" ht="26.1" hidden="false" customHeight="true" outlineLevel="0" collapsed="false">
      <c r="A676" s="185"/>
      <c r="B676" s="185"/>
      <c r="C676" s="111"/>
      <c r="D676" s="111"/>
      <c r="E676" s="111"/>
      <c r="F676" s="111"/>
      <c r="G676" s="111"/>
      <c r="H676" s="111"/>
      <c r="I676" s="10"/>
      <c r="J676" s="10"/>
      <c r="K676" s="10"/>
      <c r="L676" s="10"/>
      <c r="M676" s="10"/>
      <c r="N676" s="10"/>
      <c r="O676" s="10"/>
      <c r="P676" s="10"/>
      <c r="Q676" s="10"/>
      <c r="R676" s="10"/>
    </row>
    <row r="677" s="10" customFormat="true" ht="26.1" hidden="false" customHeight="true" outlineLevel="0" collapsed="false">
      <c r="A677" s="185"/>
      <c r="B677" s="186"/>
      <c r="C677" s="111"/>
      <c r="D677" s="111"/>
      <c r="E677" s="111"/>
      <c r="F677" s="111"/>
      <c r="G677" s="111"/>
      <c r="H677" s="111"/>
      <c r="K677" s="55"/>
      <c r="L677" s="55"/>
      <c r="M677" s="55"/>
      <c r="N677" s="55"/>
      <c r="O677" s="55"/>
      <c r="P677" s="55"/>
      <c r="Q677" s="55"/>
      <c r="R677" s="55"/>
    </row>
    <row r="678" s="55" customFormat="true" ht="30.75" hidden="false" customHeight="true" outlineLevel="0" collapsed="false">
      <c r="A678" s="185"/>
      <c r="B678" s="186"/>
      <c r="C678" s="111"/>
      <c r="D678" s="111"/>
      <c r="E678" s="111"/>
      <c r="F678" s="111"/>
      <c r="G678" s="111"/>
      <c r="H678" s="111"/>
      <c r="I678" s="10"/>
      <c r="J678" s="10"/>
    </row>
    <row r="679" s="55" customFormat="true" ht="26.1" hidden="false" customHeight="true" outlineLevel="0" collapsed="false">
      <c r="A679" s="161"/>
      <c r="B679" s="162"/>
      <c r="C679" s="10"/>
      <c r="D679" s="10"/>
      <c r="E679" s="10"/>
      <c r="F679" s="10"/>
      <c r="G679" s="10"/>
      <c r="H679" s="10"/>
      <c r="I679" s="10"/>
      <c r="J679" s="10"/>
    </row>
    <row r="680" s="55" customFormat="true" ht="26.1" hidden="false" customHeight="true" outlineLevel="0" collapsed="false">
      <c r="A680" s="161"/>
      <c r="B680" s="161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</row>
    <row r="681" s="10" customFormat="true" ht="26.1" hidden="false" customHeight="true" outlineLevel="0" collapsed="false">
      <c r="A681" s="161"/>
      <c r="B681" s="162"/>
      <c r="K681" s="55"/>
      <c r="L681" s="55"/>
      <c r="M681" s="55"/>
      <c r="N681" s="55"/>
      <c r="O681" s="55"/>
      <c r="P681" s="55"/>
      <c r="Q681" s="55"/>
      <c r="R681" s="55"/>
    </row>
    <row r="682" s="10" customFormat="true" ht="26.1" hidden="false" customHeight="true" outlineLevel="0" collapsed="false">
      <c r="A682" s="161"/>
      <c r="B682" s="162"/>
    </row>
    <row r="683" s="10" customFormat="true" ht="26.1" hidden="false" customHeight="true" outlineLevel="0" collapsed="false">
      <c r="A683" s="161"/>
      <c r="B683" s="162"/>
    </row>
    <row r="684" s="55" customFormat="true" ht="26.1" hidden="false" customHeight="true" outlineLevel="0" collapsed="false">
      <c r="A684" s="161"/>
      <c r="B684" s="161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</row>
    <row r="685" s="10" customFormat="true" ht="26.1" hidden="false" customHeight="true" outlineLevel="0" collapsed="false">
      <c r="A685" s="161"/>
      <c r="B685" s="162"/>
      <c r="K685" s="55"/>
      <c r="L685" s="55"/>
      <c r="M685" s="55"/>
      <c r="N685" s="55"/>
      <c r="O685" s="55"/>
      <c r="P685" s="55"/>
      <c r="Q685" s="55"/>
      <c r="R685" s="55"/>
    </row>
    <row r="686" s="55" customFormat="true" ht="26.1" hidden="false" customHeight="true" outlineLevel="0" collapsed="false">
      <c r="A686" s="212"/>
      <c r="B686" s="212"/>
      <c r="C686" s="10"/>
      <c r="D686" s="10"/>
      <c r="E686" s="10"/>
      <c r="F686" s="10"/>
      <c r="G686" s="10"/>
      <c r="H686" s="10"/>
      <c r="I686" s="213"/>
      <c r="J686" s="213"/>
      <c r="K686" s="213"/>
      <c r="L686" s="213"/>
      <c r="M686" s="213"/>
      <c r="N686" s="213"/>
      <c r="O686" s="10"/>
      <c r="P686" s="10"/>
      <c r="Q686" s="10"/>
      <c r="R686" s="10"/>
    </row>
    <row r="687" s="55" customFormat="true" ht="26.1" hidden="false" customHeight="true" outlineLevel="0" collapsed="false">
      <c r="A687" s="161"/>
      <c r="B687" s="161"/>
      <c r="C687" s="10"/>
      <c r="D687" s="10"/>
      <c r="E687" s="10"/>
      <c r="F687" s="10"/>
      <c r="G687" s="10"/>
      <c r="H687" s="10"/>
      <c r="I687" s="214"/>
      <c r="J687" s="214"/>
      <c r="K687" s="215"/>
      <c r="L687" s="215"/>
      <c r="M687" s="215"/>
      <c r="N687" s="215"/>
    </row>
    <row r="688" s="55" customFormat="true" ht="26.1" hidden="false" customHeight="true" outlineLevel="0" collapsed="false">
      <c r="A688" s="161"/>
      <c r="B688" s="161"/>
      <c r="C688" s="10"/>
      <c r="D688" s="10"/>
      <c r="E688" s="10"/>
      <c r="F688" s="10"/>
      <c r="G688" s="10"/>
      <c r="H688" s="10"/>
      <c r="I688" s="173"/>
      <c r="J688" s="173"/>
      <c r="K688" s="216"/>
      <c r="L688" s="216"/>
      <c r="M688" s="174"/>
      <c r="N688" s="174"/>
    </row>
    <row r="689" s="55" customFormat="true" ht="26.1" hidden="false" customHeight="true" outlineLevel="0" collapsed="false">
      <c r="A689" s="161"/>
      <c r="B689" s="162"/>
      <c r="C689" s="10"/>
      <c r="D689" s="10"/>
      <c r="E689" s="10"/>
      <c r="F689" s="10"/>
      <c r="G689" s="10"/>
      <c r="H689" s="10"/>
      <c r="I689" s="173"/>
      <c r="J689" s="173"/>
      <c r="K689" s="216"/>
      <c r="L689" s="216"/>
      <c r="M689" s="174"/>
      <c r="N689" s="174"/>
    </row>
    <row r="690" s="10" customFormat="true" ht="26.1" hidden="false" customHeight="true" outlineLevel="0" collapsed="false">
      <c r="A690" s="161"/>
      <c r="B690" s="161"/>
      <c r="C690" s="217"/>
      <c r="D690" s="217"/>
      <c r="E690" s="195"/>
      <c r="F690" s="218"/>
      <c r="G690" s="219"/>
      <c r="H690" s="213"/>
      <c r="I690" s="161"/>
      <c r="J690" s="161"/>
      <c r="K690" s="185"/>
      <c r="L690" s="185"/>
      <c r="M690" s="161"/>
      <c r="N690" s="161"/>
    </row>
    <row r="691" s="55" customFormat="true" ht="26.1" hidden="false" customHeight="true" outlineLevel="0" collapsed="false">
      <c r="A691" s="161"/>
      <c r="B691" s="162"/>
      <c r="C691" s="214"/>
      <c r="D691" s="214"/>
      <c r="E691" s="214"/>
      <c r="F691" s="214"/>
      <c r="G691" s="214"/>
      <c r="H691" s="214"/>
      <c r="I691" s="158"/>
      <c r="J691" s="158"/>
      <c r="K691" s="159"/>
      <c r="L691" s="159"/>
      <c r="M691" s="159"/>
      <c r="N691" s="159"/>
    </row>
    <row r="692" s="10" customFormat="true" ht="26.1" hidden="false" customHeight="true" outlineLevel="0" collapsed="false">
      <c r="A692" s="161"/>
      <c r="B692" s="162"/>
      <c r="C692" s="214"/>
      <c r="D692" s="214"/>
      <c r="E692" s="220"/>
      <c r="F692" s="221"/>
      <c r="G692" s="221"/>
      <c r="H692" s="173"/>
      <c r="I692" s="152"/>
      <c r="J692" s="152"/>
      <c r="K692" s="158"/>
      <c r="L692" s="158"/>
      <c r="M692" s="152"/>
      <c r="N692" s="152"/>
    </row>
    <row r="693" customFormat="false" ht="26.1" hidden="false" customHeight="true" outlineLevel="0" collapsed="false">
      <c r="A693" s="161"/>
      <c r="B693" s="162"/>
      <c r="C693" s="214"/>
      <c r="D693" s="214"/>
      <c r="E693" s="220"/>
      <c r="F693" s="221"/>
      <c r="G693" s="221"/>
      <c r="H693" s="173"/>
      <c r="I693" s="152"/>
      <c r="J693" s="152"/>
      <c r="K693" s="159"/>
      <c r="L693" s="159"/>
      <c r="M693" s="153"/>
      <c r="N693" s="153"/>
      <c r="O693" s="55"/>
      <c r="P693" s="55"/>
      <c r="Q693" s="55"/>
      <c r="R693" s="55"/>
    </row>
    <row r="694" s="55" customFormat="true" ht="26.1" hidden="false" customHeight="true" outlineLevel="0" collapsed="false">
      <c r="A694" s="161"/>
      <c r="B694" s="161"/>
      <c r="C694" s="214"/>
      <c r="D694" s="214"/>
      <c r="E694" s="222"/>
      <c r="F694" s="221"/>
      <c r="G694" s="221"/>
      <c r="H694" s="161"/>
      <c r="I694" s="158"/>
      <c r="J694" s="158"/>
      <c r="K694" s="159"/>
      <c r="L694" s="159"/>
      <c r="M694" s="159"/>
      <c r="N694" s="159"/>
    </row>
    <row r="695" s="55" customFormat="true" ht="26.1" hidden="false" customHeight="true" outlineLevel="0" collapsed="false">
      <c r="A695" s="161"/>
      <c r="B695" s="162"/>
      <c r="C695" s="211"/>
      <c r="D695" s="211"/>
      <c r="E695" s="223"/>
      <c r="F695" s="221"/>
      <c r="G695" s="221"/>
      <c r="H695" s="158"/>
      <c r="I695" s="152"/>
      <c r="J695" s="152"/>
      <c r="K695" s="159"/>
      <c r="L695" s="159"/>
      <c r="M695" s="153"/>
      <c r="N695" s="153"/>
      <c r="S695" s="197"/>
      <c r="T695" s="197"/>
      <c r="U695" s="197"/>
      <c r="V695" s="197"/>
      <c r="W695" s="197"/>
      <c r="X695" s="198"/>
      <c r="Y695" s="198"/>
    </row>
    <row r="696" s="55" customFormat="true" ht="26.1" hidden="false" customHeight="true" outlineLevel="0" collapsed="false">
      <c r="A696" s="161"/>
      <c r="B696" s="161"/>
      <c r="C696" s="211"/>
      <c r="D696" s="211"/>
      <c r="E696" s="223"/>
      <c r="F696" s="221"/>
      <c r="G696" s="221"/>
      <c r="H696" s="152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99"/>
      <c r="T696" s="199"/>
      <c r="U696" s="199"/>
      <c r="V696" s="199"/>
      <c r="W696" s="199"/>
      <c r="X696" s="198"/>
      <c r="Y696" s="198"/>
    </row>
    <row r="697" s="55" customFormat="true" ht="26.1" hidden="false" customHeight="true" outlineLevel="0" collapsed="false">
      <c r="A697" s="161"/>
      <c r="B697" s="162"/>
      <c r="C697" s="214"/>
      <c r="D697" s="214"/>
      <c r="E697" s="220"/>
      <c r="F697" s="224"/>
      <c r="G697" s="224"/>
      <c r="H697" s="152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209"/>
      <c r="T697" s="229"/>
      <c r="U697" s="199"/>
      <c r="V697" s="199"/>
      <c r="W697" s="199"/>
      <c r="X697" s="198"/>
      <c r="Y697" s="198"/>
    </row>
    <row r="698" s="55" customFormat="true" ht="26.1" hidden="false" customHeight="true" outlineLevel="0" collapsed="false">
      <c r="A698" s="161"/>
      <c r="B698" s="162"/>
      <c r="C698" s="211"/>
      <c r="D698" s="211"/>
      <c r="E698" s="225"/>
      <c r="F698" s="224"/>
      <c r="G698" s="224"/>
      <c r="H698" s="158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209"/>
      <c r="T698" s="229"/>
      <c r="U698" s="199"/>
      <c r="V698" s="199"/>
      <c r="W698" s="199"/>
      <c r="X698" s="198"/>
      <c r="Y698" s="198"/>
    </row>
    <row r="699" s="55" customFormat="true" ht="26.1" hidden="false" customHeight="true" outlineLevel="0" collapsed="false">
      <c r="A699" s="161"/>
      <c r="B699" s="162"/>
      <c r="C699" s="214"/>
      <c r="D699" s="214"/>
      <c r="E699" s="222"/>
      <c r="F699" s="226"/>
      <c r="G699" s="226"/>
      <c r="H699" s="152"/>
      <c r="I699" s="10"/>
      <c r="J699" s="10"/>
      <c r="S699" s="209"/>
      <c r="T699" s="229"/>
      <c r="U699" s="199"/>
      <c r="V699" s="199"/>
      <c r="W699" s="199"/>
      <c r="X699" s="198"/>
      <c r="Y699" s="198"/>
    </row>
    <row r="700" s="10" customFormat="true" ht="26.1" hidden="false" customHeight="true" outlineLevel="0" collapsed="false">
      <c r="A700" s="161"/>
      <c r="B700" s="161"/>
      <c r="S700" s="211"/>
      <c r="T700" s="221"/>
      <c r="U700" s="200"/>
      <c r="V700" s="200"/>
      <c r="W700" s="200"/>
      <c r="X700" s="201"/>
      <c r="Y700" s="201"/>
    </row>
    <row r="701" s="55" customFormat="true" ht="26.1" hidden="false" customHeight="true" outlineLevel="0" collapsed="false">
      <c r="A701" s="161"/>
      <c r="B701" s="161"/>
      <c r="C701" s="10"/>
      <c r="D701" s="10"/>
      <c r="E701" s="10"/>
      <c r="F701" s="10"/>
      <c r="G701" s="10"/>
      <c r="H701" s="10"/>
      <c r="I701" s="10"/>
      <c r="J701" s="10"/>
      <c r="S701" s="209"/>
      <c r="T701" s="229"/>
      <c r="U701" s="199"/>
      <c r="V701" s="199"/>
      <c r="W701" s="199"/>
      <c r="X701" s="198"/>
      <c r="Y701" s="198"/>
    </row>
    <row r="702" s="10" customFormat="true" ht="26.1" hidden="false" customHeight="true" outlineLevel="0" collapsed="false">
      <c r="A702" s="161"/>
      <c r="B702" s="161"/>
      <c r="K702" s="55"/>
      <c r="L702" s="55"/>
      <c r="M702" s="55"/>
      <c r="N702" s="55"/>
      <c r="O702" s="55"/>
      <c r="P702" s="55"/>
      <c r="Q702" s="55"/>
      <c r="R702" s="55"/>
      <c r="S702" s="200"/>
      <c r="T702" s="200"/>
      <c r="U702" s="200"/>
      <c r="V702" s="200"/>
      <c r="W702" s="200"/>
      <c r="X702" s="201"/>
      <c r="Y702" s="201"/>
    </row>
    <row r="703" s="55" customFormat="true" ht="26.1" hidden="false" customHeight="true" outlineLevel="0" collapsed="false">
      <c r="A703" s="161"/>
      <c r="B703" s="162"/>
      <c r="C703" s="10"/>
      <c r="D703" s="10"/>
      <c r="E703" s="10"/>
      <c r="F703" s="10"/>
      <c r="G703" s="10"/>
      <c r="H703" s="10"/>
      <c r="I703" s="10"/>
      <c r="J703" s="10"/>
      <c r="S703" s="199"/>
      <c r="T703" s="199"/>
      <c r="U703" s="199"/>
      <c r="V703" s="199"/>
      <c r="W703" s="199"/>
      <c r="X703" s="198"/>
      <c r="Y703" s="198"/>
    </row>
    <row r="704" s="55" customFormat="true" ht="42" hidden="false" customHeight="true" outlineLevel="0" collapsed="false">
      <c r="A704" s="161"/>
      <c r="B704" s="161"/>
      <c r="C704" s="10"/>
      <c r="D704" s="10"/>
      <c r="E704" s="10"/>
      <c r="F704" s="10"/>
      <c r="G704" s="10"/>
      <c r="H704" s="10"/>
      <c r="I704" s="10"/>
      <c r="J704" s="10"/>
    </row>
    <row r="705" s="55" customFormat="true" ht="36.75" hidden="false" customHeight="true" outlineLevel="0" collapsed="false">
      <c r="A705" s="161"/>
      <c r="B705" s="162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73"/>
      <c r="T705" s="73"/>
      <c r="U705" s="73"/>
      <c r="V705" s="73"/>
      <c r="W705" s="73"/>
    </row>
    <row r="706" s="55" customFormat="true" ht="26.1" hidden="false" customHeight="true" outlineLevel="0" collapsed="false">
      <c r="A706" s="161"/>
      <c r="B706" s="162"/>
      <c r="C706" s="10"/>
      <c r="D706" s="10"/>
      <c r="E706" s="10"/>
      <c r="F706" s="10"/>
      <c r="G706" s="10"/>
      <c r="H706" s="10"/>
      <c r="I706" s="10"/>
      <c r="J706" s="10"/>
    </row>
    <row r="707" s="10" customFormat="true" ht="26.1" hidden="false" customHeight="true" outlineLevel="0" collapsed="false">
      <c r="A707" s="161"/>
      <c r="B707" s="162"/>
    </row>
    <row r="708" s="55" customFormat="true" ht="26.1" hidden="false" customHeight="true" outlineLevel="0" collapsed="false">
      <c r="A708" s="161"/>
      <c r="B708" s="162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</row>
    <row r="709" s="10" customFormat="true" ht="26.1" hidden="false" customHeight="true" outlineLevel="0" collapsed="false">
      <c r="A709" s="152"/>
      <c r="B709" s="152"/>
      <c r="K709" s="55"/>
      <c r="L709" s="55"/>
      <c r="M709" s="55"/>
      <c r="N709" s="55"/>
      <c r="O709" s="55"/>
      <c r="P709" s="55"/>
      <c r="Q709" s="55"/>
      <c r="R709" s="55"/>
    </row>
    <row r="710" s="10" customFormat="true" ht="26.1" hidden="false" customHeight="true" outlineLevel="0" collapsed="false">
      <c r="A710" s="152"/>
      <c r="B710" s="153"/>
      <c r="K710" s="227"/>
      <c r="L710" s="227"/>
      <c r="M710" s="227"/>
      <c r="N710" s="197"/>
      <c r="O710" s="196"/>
      <c r="P710" s="196"/>
      <c r="Q710" s="196"/>
      <c r="R710" s="207"/>
    </row>
    <row r="711" s="55" customFormat="true" ht="26.1" hidden="false" customHeight="true" outlineLevel="0" collapsed="false">
      <c r="A711" s="183"/>
      <c r="B711" s="183"/>
      <c r="C711" s="10"/>
      <c r="D711" s="10"/>
      <c r="E711" s="10"/>
      <c r="F711" s="10"/>
      <c r="G711" s="10"/>
      <c r="H711" s="10"/>
      <c r="I711" s="10"/>
      <c r="J711" s="10"/>
      <c r="K711" s="228"/>
      <c r="L711" s="229"/>
      <c r="M711" s="229"/>
      <c r="N711" s="199"/>
      <c r="O711" s="199"/>
      <c r="P711" s="199"/>
      <c r="Q711" s="199"/>
      <c r="R711" s="199"/>
    </row>
    <row r="712" s="55" customFormat="true" ht="26.1" hidden="false" customHeight="true" outlineLevel="0" collapsed="false">
      <c r="A712" s="183"/>
      <c r="B712" s="183"/>
      <c r="C712" s="10"/>
      <c r="D712" s="10"/>
      <c r="E712" s="10"/>
      <c r="F712" s="10"/>
      <c r="G712" s="10"/>
      <c r="H712" s="10"/>
      <c r="I712" s="10"/>
      <c r="J712" s="10"/>
      <c r="K712" s="228"/>
      <c r="L712" s="229"/>
      <c r="M712" s="229"/>
      <c r="N712" s="199"/>
      <c r="O712" s="199"/>
      <c r="P712" s="208"/>
      <c r="Q712" s="208"/>
      <c r="R712" s="209"/>
    </row>
    <row r="713" s="55" customFormat="true" ht="26.1" hidden="false" customHeight="true" outlineLevel="0" collapsed="false">
      <c r="A713" s="187"/>
      <c r="B713" s="188"/>
      <c r="C713" s="10"/>
      <c r="D713" s="10"/>
      <c r="E713" s="10"/>
      <c r="F713" s="10"/>
      <c r="G713" s="10"/>
      <c r="H713" s="10"/>
      <c r="I713" s="10"/>
      <c r="J713" s="10"/>
      <c r="K713" s="228"/>
      <c r="L713" s="229"/>
      <c r="M713" s="229"/>
      <c r="N713" s="199"/>
      <c r="O713" s="199"/>
      <c r="P713" s="208"/>
      <c r="Q713" s="208"/>
      <c r="R713" s="209"/>
    </row>
    <row r="714" s="55" customFormat="true" ht="26.1" hidden="false" customHeight="true" outlineLevel="0" collapsed="false">
      <c r="A714" s="187"/>
      <c r="B714" s="188"/>
      <c r="C714" s="10"/>
      <c r="D714" s="10"/>
      <c r="E714" s="10"/>
      <c r="F714" s="10"/>
      <c r="G714" s="10"/>
      <c r="H714" s="10"/>
      <c r="I714" s="10"/>
      <c r="J714" s="10"/>
      <c r="K714" s="228"/>
      <c r="L714" s="229"/>
      <c r="M714" s="229"/>
      <c r="N714" s="199"/>
      <c r="O714" s="199"/>
      <c r="P714" s="208"/>
      <c r="Q714" s="208"/>
      <c r="R714" s="209"/>
    </row>
    <row r="715" s="10" customFormat="true" ht="26.1" hidden="false" customHeight="true" outlineLevel="0" collapsed="false">
      <c r="A715" s="161"/>
      <c r="B715" s="162"/>
      <c r="K715" s="225"/>
      <c r="L715" s="221"/>
      <c r="M715" s="221"/>
      <c r="N715" s="200"/>
      <c r="O715" s="200"/>
      <c r="P715" s="210"/>
      <c r="Q715" s="210"/>
      <c r="R715" s="211"/>
    </row>
    <row r="716" s="55" customFormat="true" ht="26.1" hidden="false" customHeight="true" outlineLevel="0" collapsed="false">
      <c r="A716" s="161"/>
      <c r="B716" s="162"/>
      <c r="C716" s="10"/>
      <c r="D716" s="10"/>
      <c r="E716" s="10"/>
      <c r="F716" s="10"/>
      <c r="G716" s="10"/>
      <c r="H716" s="10"/>
      <c r="I716" s="10"/>
      <c r="J716" s="10"/>
      <c r="K716" s="228"/>
      <c r="L716" s="229"/>
      <c r="M716" s="229"/>
      <c r="N716" s="199"/>
      <c r="O716" s="199"/>
      <c r="P716" s="208"/>
      <c r="Q716" s="208"/>
      <c r="R716" s="209"/>
    </row>
    <row r="717" s="58" customFormat="true" ht="26.1" hidden="false" customHeight="true" outlineLevel="0" collapsed="false">
      <c r="A717" s="161"/>
      <c r="B717" s="162"/>
      <c r="C717" s="10"/>
      <c r="D717" s="10"/>
      <c r="E717" s="10"/>
      <c r="F717" s="10"/>
      <c r="G717" s="10"/>
      <c r="H717" s="10"/>
      <c r="I717" s="10"/>
      <c r="J717" s="10"/>
      <c r="K717" s="225"/>
      <c r="L717" s="221"/>
      <c r="M717" s="221"/>
      <c r="N717" s="200"/>
      <c r="O717" s="200"/>
      <c r="P717" s="200"/>
      <c r="Q717" s="200"/>
      <c r="R717" s="200"/>
    </row>
    <row r="718" s="55" customFormat="true" ht="26.1" hidden="false" customHeight="true" outlineLevel="0" collapsed="false">
      <c r="A718" s="161"/>
      <c r="B718" s="162"/>
      <c r="C718" s="10"/>
      <c r="D718" s="10"/>
      <c r="E718" s="10"/>
      <c r="F718" s="10"/>
      <c r="G718" s="10"/>
      <c r="H718" s="10"/>
      <c r="I718" s="10"/>
      <c r="J718" s="10"/>
      <c r="K718" s="228"/>
      <c r="L718" s="229"/>
      <c r="M718" s="229"/>
      <c r="N718" s="199"/>
      <c r="O718" s="199"/>
      <c r="P718" s="199"/>
      <c r="Q718" s="199"/>
      <c r="R718" s="199"/>
    </row>
    <row r="719" s="55" customFormat="true" ht="26.1" hidden="false" customHeight="true" outlineLevel="0" collapsed="false">
      <c r="A719" s="161"/>
      <c r="B719" s="161"/>
      <c r="C719" s="10"/>
      <c r="D719" s="10"/>
      <c r="E719" s="10"/>
      <c r="F719" s="10"/>
      <c r="G719" s="10"/>
      <c r="H719" s="10"/>
      <c r="I719" s="10"/>
      <c r="J719" s="10"/>
    </row>
    <row r="720" s="55" customFormat="true" ht="41.25" hidden="false" customHeight="true" outlineLevel="0" collapsed="false">
      <c r="A720" s="161"/>
      <c r="B720" s="162"/>
      <c r="C720" s="10"/>
      <c r="D720" s="10"/>
      <c r="E720" s="10"/>
      <c r="F720" s="10"/>
      <c r="G720" s="10"/>
      <c r="H720" s="10"/>
      <c r="I720" s="10"/>
      <c r="J720" s="10"/>
      <c r="K720" s="73"/>
      <c r="L720" s="73"/>
      <c r="M720" s="73"/>
      <c r="N720" s="73"/>
      <c r="O720" s="73"/>
      <c r="P720" s="73"/>
      <c r="Q720" s="73"/>
      <c r="R720" s="73"/>
    </row>
    <row r="721" s="10" customFormat="true" ht="26.1" hidden="false" customHeight="true" outlineLevel="0" collapsed="false">
      <c r="A721" s="161"/>
      <c r="B721" s="161"/>
      <c r="K721" s="55"/>
      <c r="L721" s="55"/>
      <c r="M721" s="55"/>
      <c r="N721" s="55"/>
      <c r="O721" s="55"/>
      <c r="P721" s="55"/>
      <c r="Q721" s="55"/>
      <c r="R721" s="55"/>
    </row>
    <row r="722" s="10" customFormat="true" ht="26.1" hidden="false" customHeight="true" outlineLevel="0" collapsed="false">
      <c r="A722" s="161"/>
      <c r="B722" s="162"/>
      <c r="K722" s="8" t="e">
        <f aca="false">#REF!</f>
        <v>#REF!</v>
      </c>
    </row>
    <row r="723" s="10" customFormat="true" ht="26.1" hidden="false" customHeight="true" outlineLevel="0" collapsed="false">
      <c r="A723" s="230"/>
      <c r="B723" s="231"/>
      <c r="K723" s="55"/>
      <c r="L723" s="55"/>
      <c r="M723" s="55"/>
      <c r="N723" s="55"/>
      <c r="O723" s="55"/>
      <c r="P723" s="55"/>
      <c r="Q723" s="55"/>
      <c r="R723" s="55"/>
    </row>
    <row r="724" s="10" customFormat="true" ht="26.1" hidden="false" customHeight="true" outlineLevel="0" collapsed="false">
      <c r="A724" s="230"/>
      <c r="B724" s="231"/>
    </row>
    <row r="725" s="160" customFormat="true" ht="26.1" hidden="false" customHeight="true" outlineLevel="0" collapsed="false">
      <c r="A725" s="230"/>
      <c r="B725" s="231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</row>
    <row r="726" s="10" customFormat="true" ht="26.1" hidden="false" customHeight="true" outlineLevel="0" collapsed="false">
      <c r="A726" s="230"/>
      <c r="B726" s="230"/>
      <c r="K726" s="55"/>
      <c r="L726" s="55"/>
      <c r="M726" s="55"/>
      <c r="N726" s="55"/>
      <c r="O726" s="55"/>
      <c r="P726" s="55"/>
      <c r="Q726" s="55"/>
      <c r="R726" s="55"/>
    </row>
    <row r="727" s="55" customFormat="true" ht="26.1" hidden="false" customHeight="true" outlineLevel="0" collapsed="false">
      <c r="A727" s="230"/>
      <c r="B727" s="231"/>
      <c r="C727" s="10"/>
      <c r="D727" s="10"/>
      <c r="E727" s="10"/>
      <c r="F727" s="10"/>
      <c r="G727" s="10"/>
      <c r="H727" s="10"/>
      <c r="I727" s="10"/>
      <c r="J727" s="10"/>
    </row>
    <row r="728" s="55" customFormat="true" ht="26.1" hidden="false" customHeight="true" outlineLevel="0" collapsed="false">
      <c r="A728" s="230"/>
      <c r="B728" s="230"/>
      <c r="C728" s="10"/>
      <c r="D728" s="10"/>
      <c r="E728" s="10"/>
      <c r="F728" s="10"/>
      <c r="G728" s="10"/>
      <c r="H728" s="10"/>
      <c r="I728" s="10"/>
      <c r="J728" s="10"/>
    </row>
    <row r="729" s="55" customFormat="true" ht="26.1" hidden="false" customHeight="true" outlineLevel="0" collapsed="false">
      <c r="A729" s="230"/>
      <c r="B729" s="230"/>
      <c r="C729" s="10"/>
      <c r="D729" s="10"/>
      <c r="E729" s="10"/>
      <c r="F729" s="10"/>
      <c r="G729" s="10"/>
      <c r="H729" s="10"/>
      <c r="I729" s="10"/>
      <c r="J729" s="10"/>
    </row>
    <row r="730" s="55" customFormat="true" ht="26.1" hidden="false" customHeight="true" outlineLevel="0" collapsed="false">
      <c r="A730" s="230"/>
      <c r="B730" s="231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</row>
    <row r="731" s="55" customFormat="true" ht="26.1" hidden="false" customHeight="true" outlineLevel="0" collapsed="false">
      <c r="A731" s="230"/>
      <c r="B731" s="231"/>
      <c r="C731" s="10"/>
      <c r="D731" s="10"/>
      <c r="E731" s="10"/>
      <c r="F731" s="10"/>
      <c r="G731" s="10"/>
      <c r="H731" s="10"/>
      <c r="I731" s="10"/>
      <c r="J731" s="10"/>
    </row>
    <row r="732" s="10" customFormat="true" ht="26.1" hidden="false" customHeight="true" outlineLevel="0" collapsed="false">
      <c r="A732" s="230"/>
      <c r="B732" s="231"/>
      <c r="K732" s="58"/>
      <c r="L732" s="58"/>
      <c r="M732" s="58"/>
      <c r="N732" s="58"/>
      <c r="O732" s="58"/>
      <c r="P732" s="58"/>
      <c r="Q732" s="58"/>
      <c r="R732" s="58"/>
    </row>
    <row r="733" s="55" customFormat="true" ht="26.1" hidden="false" customHeight="true" outlineLevel="0" collapsed="false">
      <c r="A733" s="230"/>
      <c r="B733" s="231"/>
      <c r="C733" s="10"/>
      <c r="D733" s="10"/>
      <c r="E733" s="10"/>
      <c r="F733" s="10"/>
      <c r="G733" s="10"/>
      <c r="H733" s="10"/>
      <c r="I733" s="10"/>
      <c r="J733" s="10"/>
    </row>
    <row r="734" s="55" customFormat="true" ht="26.1" hidden="false" customHeight="true" outlineLevel="0" collapsed="false">
      <c r="A734" s="230"/>
      <c r="B734" s="230"/>
      <c r="C734" s="10"/>
      <c r="D734" s="10"/>
      <c r="E734" s="10"/>
      <c r="F734" s="10"/>
      <c r="G734" s="10"/>
      <c r="H734" s="10"/>
      <c r="I734" s="10"/>
      <c r="J734" s="10"/>
    </row>
    <row r="735" s="10" customFormat="true" ht="26.1" hidden="false" customHeight="true" outlineLevel="0" collapsed="false">
      <c r="A735" s="230"/>
      <c r="B735" s="231"/>
      <c r="K735" s="55"/>
      <c r="L735" s="55"/>
      <c r="M735" s="55"/>
      <c r="N735" s="55"/>
      <c r="O735" s="55"/>
      <c r="P735" s="55"/>
      <c r="Q735" s="55"/>
      <c r="R735" s="55"/>
    </row>
    <row r="736" s="55" customFormat="true" ht="26.1" hidden="false" customHeight="true" outlineLevel="0" collapsed="false">
      <c r="A736" s="232"/>
      <c r="B736" s="233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</row>
    <row r="737" s="55" customFormat="true" ht="26.1" hidden="false" customHeight="true" outlineLevel="0" collapsed="false">
      <c r="A737" s="230"/>
      <c r="B737" s="231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</row>
    <row r="738" s="55" customFormat="true" ht="26.1" hidden="false" customHeight="true" outlineLevel="0" collapsed="false">
      <c r="A738" s="230"/>
      <c r="B738" s="231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</row>
    <row r="739" s="55" customFormat="true" ht="26.1" hidden="false" customHeight="true" outlineLevel="0" collapsed="false">
      <c r="A739" s="230"/>
      <c r="B739" s="231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</row>
    <row r="740" s="58" customFormat="true" ht="26.1" hidden="false" customHeight="true" outlineLevel="0" collapsed="false">
      <c r="A740" s="230"/>
      <c r="B740" s="230"/>
      <c r="C740" s="10"/>
      <c r="D740" s="10"/>
      <c r="E740" s="10"/>
      <c r="F740" s="10"/>
      <c r="G740" s="10"/>
      <c r="H740" s="10"/>
      <c r="I740" s="10"/>
      <c r="J740" s="10"/>
      <c r="K740" s="160"/>
      <c r="L740" s="160"/>
      <c r="M740" s="160"/>
      <c r="N740" s="160"/>
      <c r="O740" s="160"/>
      <c r="P740" s="160"/>
      <c r="Q740" s="160"/>
      <c r="R740" s="160"/>
    </row>
    <row r="741" s="10" customFormat="true" ht="26.1" hidden="false" customHeight="true" outlineLevel="0" collapsed="false">
      <c r="A741" s="230"/>
      <c r="B741" s="230"/>
    </row>
    <row r="742" s="10" customFormat="true" ht="30.75" hidden="false" customHeight="true" outlineLevel="0" collapsed="false">
      <c r="A742" s="161"/>
      <c r="B742" s="161"/>
      <c r="K742" s="55"/>
      <c r="L742" s="55"/>
      <c r="M742" s="55"/>
      <c r="N742" s="55"/>
      <c r="O742" s="55"/>
      <c r="P742" s="55"/>
      <c r="Q742" s="55"/>
      <c r="R742" s="55"/>
    </row>
    <row r="743" s="55" customFormat="true" ht="26.1" hidden="false" customHeight="true" outlineLevel="0" collapsed="false">
      <c r="A743" s="161"/>
      <c r="B743" s="161"/>
      <c r="C743" s="10"/>
      <c r="D743" s="10"/>
      <c r="E743" s="10"/>
      <c r="F743" s="10"/>
      <c r="G743" s="10"/>
      <c r="H743" s="10"/>
      <c r="I743" s="10"/>
      <c r="J743" s="10"/>
    </row>
    <row r="744" s="10" customFormat="true" ht="26.1" hidden="false" customHeight="true" outlineLevel="0" collapsed="false">
      <c r="A744" s="161"/>
      <c r="B744" s="161"/>
      <c r="K744" s="55"/>
      <c r="L744" s="55"/>
      <c r="M744" s="55"/>
      <c r="N744" s="55"/>
      <c r="O744" s="55"/>
      <c r="P744" s="55"/>
      <c r="Q744" s="55"/>
      <c r="R744" s="55"/>
    </row>
    <row r="745" s="55" customFormat="true" ht="26.1" hidden="false" customHeight="true" outlineLevel="0" collapsed="false">
      <c r="A745" s="161"/>
      <c r="B745" s="161"/>
      <c r="C745" s="10"/>
      <c r="D745" s="10"/>
      <c r="E745" s="10"/>
      <c r="F745" s="10"/>
      <c r="G745" s="10"/>
      <c r="H745" s="10"/>
      <c r="I745" s="10"/>
      <c r="J745" s="10"/>
    </row>
    <row r="746" s="55" customFormat="true" ht="26.1" hidden="false" customHeight="true" outlineLevel="0" collapsed="false">
      <c r="A746" s="161"/>
      <c r="B746" s="162"/>
      <c r="C746" s="10"/>
      <c r="D746" s="10"/>
      <c r="E746" s="10"/>
      <c r="F746" s="10"/>
      <c r="G746" s="10"/>
      <c r="H746" s="10"/>
      <c r="I746" s="10"/>
      <c r="J746" s="10"/>
    </row>
    <row r="747" s="10" customFormat="true" ht="26.1" hidden="false" customHeight="true" outlineLevel="0" collapsed="false">
      <c r="A747" s="161"/>
      <c r="B747" s="162"/>
    </row>
    <row r="748" s="10" customFormat="true" ht="28.5" hidden="false" customHeight="true" outlineLevel="0" collapsed="false">
      <c r="A748" s="161"/>
      <c r="B748" s="162"/>
      <c r="K748" s="55"/>
      <c r="L748" s="55"/>
      <c r="M748" s="55"/>
      <c r="N748" s="55"/>
      <c r="O748" s="55"/>
      <c r="P748" s="55"/>
      <c r="Q748" s="55"/>
      <c r="R748" s="55"/>
    </row>
    <row r="749" s="10" customFormat="true" ht="28.5" hidden="false" customHeight="true" outlineLevel="0" collapsed="false">
      <c r="A749" s="161"/>
      <c r="B749" s="162"/>
      <c r="K749" s="55"/>
      <c r="L749" s="55"/>
      <c r="M749" s="55"/>
      <c r="N749" s="55"/>
      <c r="O749" s="55"/>
      <c r="P749" s="55"/>
      <c r="Q749" s="55"/>
      <c r="R749" s="55"/>
    </row>
    <row r="750" s="73" customFormat="true" ht="34.5" hidden="false" customHeight="true" outlineLevel="0" collapsed="false">
      <c r="A750" s="161"/>
      <c r="B750" s="162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</row>
    <row r="751" s="55" customFormat="true" ht="26.1" hidden="false" customHeight="true" outlineLevel="0" collapsed="false">
      <c r="A751" s="161"/>
      <c r="B751" s="161"/>
      <c r="C751" s="10"/>
      <c r="D751" s="10"/>
      <c r="E751" s="10"/>
      <c r="F751" s="10"/>
      <c r="G751" s="10"/>
      <c r="H751" s="10"/>
      <c r="I751" s="10"/>
      <c r="J751" s="10"/>
    </row>
    <row r="752" s="10" customFormat="true" ht="26.1" hidden="false" customHeight="true" outlineLevel="0" collapsed="false">
      <c r="A752" s="161"/>
      <c r="B752" s="162"/>
      <c r="K752" s="55"/>
      <c r="L752" s="55"/>
      <c r="M752" s="55"/>
      <c r="N752" s="55"/>
      <c r="O752" s="55"/>
      <c r="P752" s="55"/>
      <c r="Q752" s="55"/>
      <c r="R752" s="55"/>
    </row>
    <row r="753" s="10" customFormat="true" ht="26.1" hidden="false" customHeight="true" outlineLevel="0" collapsed="false">
      <c r="A753" s="161"/>
      <c r="B753" s="162"/>
      <c r="K753" s="55"/>
      <c r="L753" s="55"/>
      <c r="M753" s="55"/>
      <c r="N753" s="55"/>
      <c r="O753" s="55"/>
      <c r="P753" s="55"/>
      <c r="Q753" s="55"/>
      <c r="R753" s="55"/>
    </row>
    <row r="754" s="160" customFormat="true" ht="26.1" hidden="false" customHeight="true" outlineLevel="0" collapsed="false">
      <c r="A754" s="161"/>
      <c r="B754" s="161"/>
      <c r="C754" s="10"/>
      <c r="D754" s="10"/>
      <c r="E754" s="10"/>
      <c r="F754" s="10"/>
      <c r="G754" s="10"/>
      <c r="H754" s="10"/>
      <c r="I754" s="10"/>
      <c r="J754" s="10"/>
      <c r="K754" s="55"/>
      <c r="L754" s="55"/>
      <c r="M754" s="55"/>
      <c r="N754" s="55"/>
      <c r="O754" s="55"/>
      <c r="P754" s="55"/>
      <c r="Q754" s="55"/>
      <c r="R754" s="55"/>
    </row>
    <row r="755" s="55" customFormat="true" ht="26.1" hidden="false" customHeight="true" outlineLevel="0" collapsed="false">
      <c r="A755" s="161"/>
      <c r="B755" s="162"/>
      <c r="C755" s="10"/>
      <c r="D755" s="10"/>
      <c r="E755" s="10"/>
      <c r="F755" s="10"/>
      <c r="G755" s="10"/>
      <c r="H755" s="10"/>
      <c r="I755" s="10"/>
      <c r="J755" s="10"/>
      <c r="K755" s="58"/>
      <c r="L755" s="58"/>
      <c r="M755" s="58"/>
      <c r="N755" s="58"/>
      <c r="O755" s="58"/>
      <c r="P755" s="58"/>
      <c r="Q755" s="58"/>
      <c r="R755" s="58"/>
    </row>
    <row r="756" s="55" customFormat="true" ht="26.1" hidden="false" customHeight="true" outlineLevel="0" collapsed="false">
      <c r="A756" s="161"/>
      <c r="B756" s="162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</row>
    <row r="757" s="10" customFormat="true" ht="26.1" hidden="false" customHeight="true" outlineLevel="0" collapsed="false">
      <c r="A757" s="161"/>
      <c r="B757" s="162"/>
    </row>
    <row r="758" s="55" customFormat="true" ht="26.1" hidden="false" customHeight="true" outlineLevel="0" collapsed="false">
      <c r="A758" s="161"/>
      <c r="B758" s="162"/>
      <c r="C758" s="10"/>
      <c r="D758" s="10"/>
      <c r="E758" s="10"/>
      <c r="F758" s="10"/>
      <c r="G758" s="10"/>
      <c r="H758" s="10"/>
      <c r="I758" s="10"/>
      <c r="J758" s="10"/>
    </row>
    <row r="759" s="10" customFormat="true" ht="26.1" hidden="false" customHeight="true" outlineLevel="0" collapsed="false">
      <c r="A759" s="161"/>
      <c r="B759" s="162"/>
    </row>
    <row r="760" s="55" customFormat="true" ht="31.5" hidden="false" customHeight="true" outlineLevel="0" collapsed="false">
      <c r="A760" s="161"/>
      <c r="B760" s="161"/>
      <c r="C760" s="10"/>
      <c r="D760" s="10"/>
      <c r="E760" s="10"/>
      <c r="F760" s="10"/>
      <c r="G760" s="10"/>
      <c r="H760" s="10"/>
      <c r="I760" s="10"/>
      <c r="J760" s="10"/>
    </row>
    <row r="761" s="55" customFormat="true" ht="26.1" hidden="false" customHeight="true" outlineLevel="0" collapsed="false">
      <c r="A761" s="161"/>
      <c r="B761" s="161"/>
      <c r="C761" s="10"/>
      <c r="D761" s="10"/>
      <c r="E761" s="10"/>
      <c r="F761" s="10"/>
      <c r="G761" s="10"/>
      <c r="H761" s="10"/>
      <c r="I761" s="10"/>
      <c r="J761" s="10"/>
    </row>
    <row r="762" s="10" customFormat="true" ht="26.1" hidden="false" customHeight="true" outlineLevel="0" collapsed="false">
      <c r="A762" s="161"/>
      <c r="B762" s="162"/>
    </row>
    <row r="763" s="55" customFormat="true" ht="26.1" hidden="false" customHeight="true" outlineLevel="0" collapsed="false">
      <c r="A763" s="161"/>
      <c r="B763" s="161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</row>
    <row r="764" s="10" customFormat="true" ht="26.1" hidden="false" customHeight="true" outlineLevel="0" collapsed="false">
      <c r="A764" s="161"/>
      <c r="B764" s="162"/>
    </row>
    <row r="765" s="55" customFormat="true" ht="26.1" hidden="false" customHeight="true" outlineLevel="0" collapsed="false">
      <c r="A765" s="161"/>
      <c r="B765" s="162"/>
      <c r="C765" s="10"/>
      <c r="D765" s="10"/>
      <c r="E765" s="10"/>
      <c r="F765" s="10"/>
      <c r="G765" s="10"/>
      <c r="H765" s="10"/>
      <c r="I765" s="10"/>
      <c r="J765" s="10"/>
      <c r="K765" s="73"/>
      <c r="L765" s="73"/>
      <c r="M765" s="73"/>
      <c r="N765" s="73"/>
      <c r="O765" s="73"/>
      <c r="P765" s="73"/>
      <c r="Q765" s="73"/>
      <c r="R765" s="73"/>
    </row>
    <row r="766" s="55" customFormat="true" ht="26.1" hidden="false" customHeight="true" outlineLevel="0" collapsed="false">
      <c r="A766" s="161"/>
      <c r="B766" s="161"/>
      <c r="C766" s="10"/>
      <c r="D766" s="10"/>
      <c r="E766" s="10"/>
      <c r="F766" s="10"/>
      <c r="G766" s="10"/>
      <c r="H766" s="10"/>
      <c r="I766" s="10"/>
      <c r="J766" s="10"/>
    </row>
    <row r="767" s="10" customFormat="true" ht="26.1" hidden="false" customHeight="true" outlineLevel="0" collapsed="false">
      <c r="A767" s="161"/>
      <c r="B767" s="161"/>
    </row>
    <row r="768" s="55" customFormat="true" ht="40.5" hidden="false" customHeight="true" outlineLevel="0" collapsed="false">
      <c r="A768" s="161"/>
      <c r="B768" s="161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</row>
    <row r="769" s="10" customFormat="true" ht="40.5" hidden="false" customHeight="true" outlineLevel="0" collapsed="false">
      <c r="A769" s="185"/>
      <c r="B769" s="186"/>
      <c r="K769" s="160"/>
      <c r="L769" s="160"/>
      <c r="M769" s="160"/>
      <c r="N769" s="160"/>
      <c r="O769" s="160"/>
      <c r="P769" s="160"/>
      <c r="Q769" s="160"/>
      <c r="R769" s="160"/>
    </row>
    <row r="770" s="10" customFormat="true" ht="26.1" hidden="false" customHeight="true" outlineLevel="0" collapsed="false">
      <c r="A770" s="161"/>
      <c r="B770" s="162"/>
      <c r="K770" s="55"/>
      <c r="L770" s="55"/>
      <c r="M770" s="55"/>
      <c r="N770" s="55"/>
      <c r="O770" s="55"/>
      <c r="P770" s="55"/>
      <c r="Q770" s="55"/>
      <c r="R770" s="55"/>
    </row>
    <row r="771" s="55" customFormat="true" ht="26.1" hidden="false" customHeight="true" outlineLevel="0" collapsed="false">
      <c r="A771" s="161"/>
      <c r="B771" s="161"/>
      <c r="C771" s="10"/>
      <c r="D771" s="10"/>
      <c r="E771" s="10"/>
      <c r="F771" s="10"/>
      <c r="G771" s="10"/>
      <c r="H771" s="10"/>
      <c r="I771" s="10"/>
      <c r="J771" s="10"/>
    </row>
    <row r="772" s="55" customFormat="true" ht="26.1" hidden="false" customHeight="true" outlineLevel="0" collapsed="false">
      <c r="A772" s="161"/>
      <c r="B772" s="161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</row>
    <row r="773" s="10" customFormat="true" ht="26.1" hidden="false" customHeight="true" outlineLevel="0" collapsed="false">
      <c r="A773" s="161"/>
      <c r="B773" s="161"/>
      <c r="K773" s="55"/>
      <c r="L773" s="55"/>
      <c r="M773" s="55"/>
      <c r="N773" s="55"/>
      <c r="O773" s="55"/>
      <c r="P773" s="55"/>
      <c r="Q773" s="55"/>
      <c r="R773" s="55"/>
    </row>
    <row r="774" s="55" customFormat="true" ht="26.1" hidden="false" customHeight="true" outlineLevel="0" collapsed="false">
      <c r="A774" s="161"/>
      <c r="B774" s="162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</row>
    <row r="775" s="55" customFormat="true" ht="26.1" hidden="false" customHeight="true" outlineLevel="0" collapsed="false">
      <c r="A775" s="161"/>
      <c r="B775" s="162"/>
      <c r="C775" s="10"/>
      <c r="D775" s="10"/>
      <c r="E775" s="10"/>
      <c r="F775" s="10"/>
      <c r="G775" s="10"/>
      <c r="H775" s="10"/>
      <c r="I775" s="10"/>
      <c r="J775" s="10"/>
    </row>
    <row r="776" s="55" customFormat="true" ht="26.1" hidden="false" customHeight="true" outlineLevel="0" collapsed="false">
      <c r="A776" s="161"/>
      <c r="B776" s="161"/>
      <c r="C776" s="10"/>
      <c r="D776" s="10"/>
      <c r="E776" s="10"/>
      <c r="F776" s="10"/>
      <c r="G776" s="10"/>
      <c r="H776" s="10"/>
      <c r="I776" s="10"/>
      <c r="J776" s="10"/>
    </row>
    <row r="777" s="111" customFormat="true" ht="26.1" hidden="false" customHeight="true" outlineLevel="0" collapsed="false">
      <c r="A777" s="212"/>
      <c r="B777" s="234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</row>
    <row r="778" s="55" customFormat="true" ht="26.1" hidden="false" customHeight="true" outlineLevel="0" collapsed="false">
      <c r="A778" s="161"/>
      <c r="B778" s="161"/>
      <c r="C778" s="10"/>
      <c r="D778" s="10"/>
      <c r="E778" s="10"/>
      <c r="F778" s="10"/>
      <c r="G778" s="10"/>
      <c r="H778" s="10"/>
      <c r="I778" s="10"/>
      <c r="J778" s="10"/>
    </row>
    <row r="779" s="10" customFormat="true" ht="26.1" hidden="false" customHeight="true" outlineLevel="0" collapsed="false">
      <c r="A779" s="161"/>
      <c r="B779" s="162"/>
    </row>
    <row r="780" s="10" customFormat="true" ht="26.1" hidden="false" customHeight="true" outlineLevel="0" collapsed="false">
      <c r="A780" s="161"/>
      <c r="B780" s="162"/>
      <c r="K780" s="55"/>
      <c r="L780" s="55"/>
      <c r="M780" s="55"/>
      <c r="N780" s="55"/>
      <c r="O780" s="55"/>
      <c r="P780" s="55"/>
      <c r="Q780" s="55"/>
      <c r="R780" s="55"/>
    </row>
    <row r="781" s="55" customFormat="true" ht="26.1" hidden="false" customHeight="true" outlineLevel="0" collapsed="false">
      <c r="A781" s="161"/>
      <c r="B781" s="161"/>
      <c r="C781" s="10"/>
      <c r="D781" s="10"/>
      <c r="E781" s="10"/>
      <c r="F781" s="10"/>
      <c r="G781" s="10"/>
      <c r="H781" s="10"/>
      <c r="I781" s="10"/>
      <c r="J781" s="10"/>
    </row>
    <row r="782" s="55" customFormat="true" ht="26.1" hidden="false" customHeight="true" outlineLevel="0" collapsed="false">
      <c r="A782" s="161"/>
      <c r="B782" s="162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</row>
    <row r="783" s="55" customFormat="true" ht="26.1" hidden="false" customHeight="true" outlineLevel="0" collapsed="false">
      <c r="A783" s="161"/>
      <c r="B783" s="161"/>
      <c r="C783" s="10"/>
      <c r="D783" s="10"/>
      <c r="E783" s="10"/>
      <c r="F783" s="10"/>
      <c r="G783" s="10"/>
      <c r="H783" s="10"/>
      <c r="I783" s="10"/>
      <c r="J783" s="10"/>
    </row>
    <row r="784" s="55" customFormat="true" ht="26.1" hidden="false" customHeight="true" outlineLevel="0" collapsed="false">
      <c r="A784" s="161"/>
      <c r="B784" s="162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</row>
    <row r="785" s="55" customFormat="true" ht="26.1" hidden="false" customHeight="true" outlineLevel="0" collapsed="false">
      <c r="A785" s="161"/>
      <c r="B785" s="162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</row>
    <row r="786" s="55" customFormat="true" ht="26.1" hidden="false" customHeight="true" outlineLevel="0" collapsed="false">
      <c r="A786" s="161"/>
      <c r="B786" s="161"/>
      <c r="C786" s="10"/>
      <c r="D786" s="10"/>
      <c r="E786" s="10"/>
      <c r="F786" s="10"/>
      <c r="G786" s="10"/>
      <c r="H786" s="10"/>
      <c r="I786" s="10"/>
      <c r="J786" s="10"/>
    </row>
    <row r="787" s="55" customFormat="true" ht="26.1" hidden="false" customHeight="true" outlineLevel="0" collapsed="false">
      <c r="A787" s="161"/>
      <c r="B787" s="162"/>
      <c r="C787" s="10"/>
      <c r="D787" s="10"/>
      <c r="E787" s="10"/>
      <c r="F787" s="10"/>
      <c r="G787" s="10"/>
      <c r="H787" s="10"/>
      <c r="I787" s="10"/>
      <c r="J787" s="10"/>
    </row>
    <row r="788" s="10" customFormat="true" ht="26.1" hidden="false" customHeight="true" outlineLevel="0" collapsed="false">
      <c r="A788" s="161"/>
      <c r="B788" s="161"/>
    </row>
    <row r="789" s="55" customFormat="true" ht="26.1" hidden="false" customHeight="true" outlineLevel="0" collapsed="false">
      <c r="A789" s="161"/>
      <c r="B789" s="161"/>
      <c r="C789" s="10"/>
      <c r="D789" s="10"/>
      <c r="E789" s="10"/>
      <c r="F789" s="10"/>
      <c r="G789" s="10"/>
      <c r="H789" s="10"/>
      <c r="I789" s="10"/>
      <c r="J789" s="10"/>
    </row>
    <row r="790" s="55" customFormat="true" ht="26.1" hidden="false" customHeight="true" outlineLevel="0" collapsed="false">
      <c r="A790" s="161"/>
      <c r="B790" s="162"/>
      <c r="C790" s="10"/>
      <c r="D790" s="10"/>
      <c r="E790" s="10"/>
      <c r="F790" s="10"/>
      <c r="G790" s="10"/>
      <c r="H790" s="10"/>
      <c r="I790" s="10"/>
      <c r="J790" s="10"/>
    </row>
    <row r="791" s="55" customFormat="true" ht="26.1" hidden="false" customHeight="true" outlineLevel="0" collapsed="false">
      <c r="A791" s="161"/>
      <c r="B791" s="162"/>
      <c r="C791" s="10"/>
      <c r="D791" s="10"/>
      <c r="E791" s="10"/>
      <c r="F791" s="10"/>
      <c r="G791" s="10"/>
      <c r="H791" s="10"/>
      <c r="I791" s="10"/>
      <c r="J791" s="10"/>
    </row>
    <row r="792" s="10" customFormat="true" ht="26.1" hidden="false" customHeight="true" outlineLevel="0" collapsed="false">
      <c r="A792" s="161"/>
      <c r="B792" s="161"/>
      <c r="I792" s="111"/>
      <c r="J792" s="111"/>
      <c r="K792" s="111"/>
      <c r="L792" s="111"/>
      <c r="M792" s="111"/>
      <c r="N792" s="111"/>
      <c r="O792" s="111"/>
      <c r="P792" s="111"/>
      <c r="Q792" s="111"/>
      <c r="R792" s="111"/>
    </row>
    <row r="793" s="55" customFormat="true" ht="26.1" hidden="false" customHeight="true" outlineLevel="0" collapsed="false">
      <c r="A793" s="161"/>
      <c r="B793" s="162"/>
      <c r="C793" s="10"/>
      <c r="D793" s="10"/>
      <c r="E793" s="10"/>
      <c r="F793" s="10"/>
      <c r="G793" s="10"/>
      <c r="H793" s="10"/>
      <c r="I793" s="10"/>
      <c r="J793" s="10"/>
    </row>
    <row r="794" s="10" customFormat="true" ht="26.1" hidden="false" customHeight="true" outlineLevel="0" collapsed="false">
      <c r="A794" s="161"/>
      <c r="B794" s="162"/>
    </row>
    <row r="795" s="55" customFormat="true" ht="59.25" hidden="false" customHeight="true" outlineLevel="0" collapsed="false">
      <c r="A795" s="161"/>
      <c r="B795" s="162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</row>
    <row r="796" s="55" customFormat="true" ht="33.75" hidden="false" customHeight="true" outlineLevel="0" collapsed="false">
      <c r="A796" s="185"/>
      <c r="B796" s="185"/>
      <c r="C796" s="111"/>
      <c r="D796" s="111"/>
      <c r="E796" s="111"/>
      <c r="F796" s="111"/>
      <c r="G796" s="111"/>
      <c r="H796" s="111"/>
      <c r="I796" s="10"/>
      <c r="J796" s="10"/>
    </row>
    <row r="797" s="10" customFormat="true" ht="26.1" hidden="false" customHeight="true" outlineLevel="0" collapsed="false">
      <c r="A797" s="161"/>
      <c r="B797" s="162"/>
      <c r="K797" s="55"/>
      <c r="L797" s="55"/>
      <c r="M797" s="55"/>
      <c r="N797" s="55"/>
      <c r="O797" s="55"/>
      <c r="P797" s="55"/>
      <c r="Q797" s="55"/>
      <c r="R797" s="55"/>
    </row>
    <row r="798" s="10" customFormat="true" ht="26.1" hidden="false" customHeight="true" outlineLevel="0" collapsed="false">
      <c r="A798" s="161"/>
      <c r="B798" s="161"/>
      <c r="K798" s="55"/>
      <c r="L798" s="55"/>
      <c r="M798" s="55"/>
      <c r="N798" s="55"/>
      <c r="O798" s="55"/>
      <c r="P798" s="55"/>
      <c r="Q798" s="55"/>
      <c r="R798" s="55"/>
    </row>
    <row r="799" s="10" customFormat="true" ht="26.1" hidden="false" customHeight="true" outlineLevel="0" collapsed="false">
      <c r="A799" s="161"/>
      <c r="B799" s="161"/>
      <c r="K799" s="55"/>
      <c r="L799" s="55"/>
      <c r="M799" s="55"/>
      <c r="N799" s="55"/>
      <c r="O799" s="55"/>
      <c r="P799" s="55"/>
      <c r="Q799" s="55"/>
      <c r="R799" s="55"/>
    </row>
    <row r="800" s="10" customFormat="true" ht="26.1" hidden="false" customHeight="true" outlineLevel="0" collapsed="false">
      <c r="A800" s="161"/>
      <c r="B800" s="162"/>
      <c r="K800" s="55"/>
      <c r="L800" s="55"/>
      <c r="M800" s="55"/>
      <c r="N800" s="55"/>
      <c r="O800" s="55"/>
      <c r="P800" s="55"/>
      <c r="Q800" s="55"/>
      <c r="R800" s="55"/>
    </row>
    <row r="801" s="10" customFormat="true" ht="26.1" hidden="false" customHeight="true" outlineLevel="0" collapsed="false">
      <c r="A801" s="152"/>
      <c r="B801" s="153"/>
      <c r="K801" s="55"/>
      <c r="L801" s="55"/>
      <c r="M801" s="55"/>
      <c r="N801" s="55"/>
      <c r="O801" s="55"/>
      <c r="P801" s="55"/>
      <c r="Q801" s="55"/>
      <c r="R801" s="55"/>
    </row>
    <row r="802" s="10" customFormat="true" ht="26.1" hidden="false" customHeight="true" outlineLevel="0" collapsed="false">
      <c r="A802" s="152"/>
      <c r="B802" s="153"/>
      <c r="K802" s="55"/>
      <c r="L802" s="55"/>
      <c r="M802" s="55"/>
      <c r="N802" s="55"/>
      <c r="O802" s="55"/>
      <c r="P802" s="55"/>
      <c r="Q802" s="55"/>
      <c r="R802" s="55"/>
    </row>
    <row r="803" s="55" customFormat="true" ht="26.1" hidden="false" customHeight="true" outlineLevel="0" collapsed="false">
      <c r="A803" s="170"/>
      <c r="B803" s="171"/>
      <c r="C803" s="10"/>
      <c r="D803" s="10"/>
      <c r="E803" s="10"/>
      <c r="F803" s="10"/>
      <c r="G803" s="10"/>
      <c r="H803" s="10"/>
      <c r="I803" s="10"/>
      <c r="J803" s="10"/>
      <c r="K803" s="8" t="e">
        <f aca="false">#REF!</f>
        <v>#REF!</v>
      </c>
      <c r="L803" s="10"/>
      <c r="M803" s="10"/>
      <c r="N803" s="10"/>
      <c r="O803" s="10"/>
      <c r="P803" s="10"/>
      <c r="Q803" s="10"/>
      <c r="R803" s="10"/>
    </row>
    <row r="804" s="55" customFormat="true" ht="26.1" hidden="false" customHeight="true" outlineLevel="0" collapsed="false">
      <c r="A804" s="183"/>
      <c r="B804" s="184"/>
      <c r="C804" s="10"/>
      <c r="D804" s="10"/>
      <c r="E804" s="10"/>
      <c r="F804" s="10"/>
      <c r="G804" s="10"/>
      <c r="H804" s="10"/>
      <c r="I804" s="10"/>
      <c r="J804" s="10"/>
    </row>
    <row r="805" s="55" customFormat="true" ht="26.1" hidden="false" customHeight="true" outlineLevel="0" collapsed="false">
      <c r="A805" s="187"/>
      <c r="B805" s="188"/>
      <c r="C805" s="10"/>
      <c r="D805" s="10"/>
      <c r="E805" s="10"/>
      <c r="F805" s="10"/>
      <c r="G805" s="10"/>
      <c r="H805" s="10"/>
      <c r="I805" s="10"/>
      <c r="J805" s="10"/>
    </row>
    <row r="806" s="55" customFormat="true" ht="26.1" hidden="false" customHeight="true" outlineLevel="0" collapsed="false">
      <c r="A806" s="170"/>
      <c r="B806" s="171"/>
      <c r="C806" s="10"/>
      <c r="D806" s="10"/>
      <c r="E806" s="10"/>
      <c r="F806" s="10"/>
      <c r="G806" s="10"/>
      <c r="H806" s="10"/>
      <c r="I806" s="10"/>
      <c r="J806" s="10"/>
    </row>
    <row r="807" s="55" customFormat="true" ht="26.1" hidden="false" customHeight="true" outlineLevel="0" collapsed="false">
      <c r="A807" s="161"/>
      <c r="B807" s="161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</row>
    <row r="808" s="10" customFormat="true" ht="26.1" hidden="false" customHeight="true" outlineLevel="0" collapsed="false">
      <c r="A808" s="161"/>
      <c r="B808" s="162"/>
      <c r="K808" s="55"/>
      <c r="L808" s="55"/>
      <c r="M808" s="55"/>
      <c r="N808" s="55"/>
      <c r="O808" s="55"/>
      <c r="P808" s="55"/>
      <c r="Q808" s="55"/>
      <c r="R808" s="55"/>
    </row>
    <row r="809" s="55" customFormat="true" ht="26.1" hidden="false" customHeight="true" outlineLevel="0" collapsed="false">
      <c r="A809" s="161"/>
      <c r="B809" s="162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</row>
    <row r="810" s="55" customFormat="true" ht="26.1" hidden="false" customHeight="true" outlineLevel="0" collapsed="false">
      <c r="A810" s="161"/>
      <c r="B810" s="162"/>
      <c r="C810" s="10"/>
      <c r="D810" s="10"/>
      <c r="E810" s="10"/>
      <c r="F810" s="10"/>
      <c r="G810" s="10"/>
      <c r="H810" s="10"/>
      <c r="I810" s="10"/>
      <c r="J810" s="10"/>
    </row>
    <row r="811" s="55" customFormat="true" ht="26.1" hidden="false" customHeight="true" outlineLevel="0" collapsed="false">
      <c r="A811" s="161"/>
      <c r="B811" s="161"/>
      <c r="C811" s="10"/>
      <c r="D811" s="10"/>
      <c r="E811" s="10"/>
      <c r="F811" s="10"/>
      <c r="G811" s="10"/>
      <c r="H811" s="10"/>
      <c r="I811" s="10"/>
      <c r="J811" s="10"/>
    </row>
    <row r="812" s="10" customFormat="true" ht="26.1" hidden="false" customHeight="true" outlineLevel="0" collapsed="false">
      <c r="A812" s="161"/>
      <c r="B812" s="162"/>
    </row>
    <row r="813" s="55" customFormat="true" ht="26.1" hidden="false" customHeight="true" outlineLevel="0" collapsed="false">
      <c r="A813" s="161"/>
      <c r="B813" s="161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</row>
    <row r="814" s="55" customFormat="true" ht="26.1" hidden="false" customHeight="true" outlineLevel="0" collapsed="false">
      <c r="A814" s="161"/>
      <c r="B814" s="162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</row>
    <row r="815" s="55" customFormat="true" ht="26.1" hidden="false" customHeight="true" outlineLevel="0" collapsed="false">
      <c r="A815" s="161"/>
      <c r="B815" s="162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</row>
    <row r="816" s="55" customFormat="true" ht="26.1" hidden="false" customHeight="true" outlineLevel="0" collapsed="false">
      <c r="A816" s="161"/>
      <c r="B816" s="161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</row>
    <row r="817" s="55" customFormat="true" ht="26.1" hidden="false" customHeight="true" outlineLevel="0" collapsed="false">
      <c r="A817" s="161" t="n">
        <v>1.2375</v>
      </c>
      <c r="B817" s="161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</row>
    <row r="818" s="10" customFormat="true" ht="26.1" hidden="false" customHeight="true" outlineLevel="0" collapsed="false">
      <c r="A818" s="161"/>
      <c r="B818" s="161"/>
      <c r="K818" s="55"/>
      <c r="L818" s="55"/>
      <c r="M818" s="55"/>
      <c r="N818" s="55"/>
      <c r="O818" s="55"/>
      <c r="P818" s="55"/>
      <c r="Q818" s="55"/>
      <c r="R818" s="55"/>
    </row>
    <row r="819" s="10" customFormat="true" ht="30.75" hidden="false" customHeight="true" outlineLevel="0" collapsed="false">
      <c r="A819" s="161"/>
      <c r="B819" s="161"/>
      <c r="K819" s="55"/>
      <c r="L819" s="55"/>
      <c r="M819" s="55"/>
      <c r="N819" s="55"/>
      <c r="O819" s="55"/>
      <c r="P819" s="55"/>
      <c r="Q819" s="55"/>
      <c r="R819" s="55"/>
    </row>
    <row r="820" s="55" customFormat="true" ht="26.1" hidden="false" customHeight="true" outlineLevel="0" collapsed="false">
      <c r="A820" s="161"/>
      <c r="B820" s="161"/>
      <c r="C820" s="10"/>
      <c r="D820" s="10"/>
      <c r="E820" s="10"/>
      <c r="F820" s="10"/>
      <c r="G820" s="10"/>
      <c r="H820" s="10"/>
      <c r="I820" s="10"/>
      <c r="J820" s="10"/>
    </row>
    <row r="821" s="10" customFormat="true" ht="26.1" hidden="false" customHeight="true" outlineLevel="0" collapsed="false">
      <c r="A821" s="161"/>
      <c r="B821" s="161"/>
      <c r="K821" s="55"/>
      <c r="L821" s="55"/>
      <c r="M821" s="55"/>
      <c r="N821" s="55"/>
      <c r="O821" s="55"/>
      <c r="P821" s="55"/>
      <c r="Q821" s="55"/>
      <c r="R821" s="55"/>
    </row>
    <row r="822" s="55" customFormat="true" ht="26.1" hidden="false" customHeight="true" outlineLevel="0" collapsed="false">
      <c r="A822" s="161"/>
      <c r="B822" s="162"/>
      <c r="C822" s="10"/>
      <c r="D822" s="10"/>
      <c r="E822" s="10"/>
      <c r="F822" s="10"/>
      <c r="G822" s="10"/>
      <c r="H822" s="10"/>
      <c r="I822" s="10"/>
      <c r="J822" s="10"/>
    </row>
    <row r="823" s="10" customFormat="true" ht="26.1" hidden="false" customHeight="true" outlineLevel="0" collapsed="false">
      <c r="A823" s="161"/>
      <c r="B823" s="162"/>
    </row>
    <row r="824" s="55" customFormat="true" ht="26.1" hidden="false" customHeight="true" outlineLevel="0" collapsed="false">
      <c r="A824" s="161"/>
      <c r="B824" s="162"/>
      <c r="C824" s="10"/>
      <c r="D824" s="10"/>
      <c r="E824" s="10"/>
      <c r="F824" s="10"/>
      <c r="G824" s="10"/>
      <c r="H824" s="10"/>
      <c r="I824" s="10"/>
      <c r="J824" s="10"/>
    </row>
    <row r="825" s="111" customFormat="true" ht="32.25" hidden="false" customHeight="true" outlineLevel="0" collapsed="false">
      <c r="A825" s="161"/>
      <c r="B825" s="162"/>
      <c r="C825" s="10"/>
      <c r="D825" s="10"/>
      <c r="E825" s="10"/>
      <c r="F825" s="10"/>
      <c r="G825" s="10"/>
      <c r="H825" s="10"/>
      <c r="I825" s="10"/>
      <c r="J825" s="10"/>
      <c r="K825" s="55"/>
      <c r="L825" s="55"/>
      <c r="M825" s="55"/>
      <c r="N825" s="55"/>
      <c r="O825" s="55"/>
      <c r="P825" s="55"/>
      <c r="Q825" s="55"/>
      <c r="R825" s="55"/>
    </row>
    <row r="826" s="55" customFormat="true" ht="26.1" hidden="false" customHeight="true" outlineLevel="0" collapsed="false">
      <c r="A826" s="161"/>
      <c r="B826" s="162"/>
      <c r="C826" s="10"/>
      <c r="D826" s="10"/>
      <c r="E826" s="10"/>
      <c r="F826" s="10"/>
      <c r="G826" s="10"/>
      <c r="H826" s="10"/>
      <c r="I826" s="10"/>
      <c r="J826" s="10"/>
    </row>
    <row r="827" s="55" customFormat="true" ht="31.5" hidden="false" customHeight="true" outlineLevel="0" collapsed="false">
      <c r="A827" s="161"/>
      <c r="B827" s="161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</row>
    <row r="828" s="10" customFormat="true" ht="26.1" hidden="false" customHeight="true" outlineLevel="0" collapsed="false">
      <c r="A828" s="161"/>
      <c r="B828" s="162"/>
      <c r="K828" s="55"/>
      <c r="L828" s="55"/>
      <c r="M828" s="55"/>
      <c r="N828" s="55"/>
      <c r="O828" s="55"/>
      <c r="P828" s="55"/>
      <c r="Q828" s="55"/>
      <c r="R828" s="55"/>
    </row>
    <row r="829" s="55" customFormat="true" ht="26.1" hidden="false" customHeight="true" outlineLevel="0" collapsed="false">
      <c r="A829" s="161"/>
      <c r="B829" s="162"/>
      <c r="C829" s="10"/>
      <c r="D829" s="10"/>
      <c r="E829" s="10"/>
      <c r="F829" s="10"/>
      <c r="G829" s="10"/>
      <c r="H829" s="10"/>
      <c r="I829" s="10"/>
      <c r="J829" s="10"/>
    </row>
    <row r="830" s="55" customFormat="true" ht="26.1" hidden="false" customHeight="true" outlineLevel="0" collapsed="false">
      <c r="A830" s="161"/>
      <c r="B830" s="162"/>
      <c r="C830" s="10"/>
      <c r="D830" s="10"/>
      <c r="E830" s="10"/>
      <c r="F830" s="10"/>
      <c r="G830" s="10"/>
      <c r="H830" s="10"/>
      <c r="I830" s="10"/>
      <c r="J830" s="10"/>
    </row>
    <row r="831" s="10" customFormat="true" ht="26.1" hidden="false" customHeight="true" outlineLevel="0" collapsed="false">
      <c r="A831" s="161"/>
      <c r="B831" s="161"/>
      <c r="K831" s="55"/>
      <c r="L831" s="55"/>
      <c r="M831" s="55"/>
      <c r="N831" s="55"/>
      <c r="O831" s="55"/>
      <c r="P831" s="55"/>
      <c r="Q831" s="55"/>
      <c r="R831" s="55"/>
    </row>
    <row r="832" s="10" customFormat="true" ht="26.1" hidden="false" customHeight="true" outlineLevel="0" collapsed="false">
      <c r="A832" s="161"/>
      <c r="B832" s="162"/>
      <c r="K832" s="55"/>
      <c r="L832" s="55"/>
      <c r="M832" s="55"/>
      <c r="N832" s="55"/>
      <c r="O832" s="55"/>
      <c r="P832" s="55"/>
      <c r="Q832" s="55"/>
      <c r="R832" s="55"/>
    </row>
    <row r="833" s="10" customFormat="true" ht="26.1" hidden="false" customHeight="true" outlineLevel="0" collapsed="false">
      <c r="A833" s="161"/>
      <c r="B833" s="162"/>
    </row>
    <row r="834" s="55" customFormat="true" ht="26.1" hidden="false" customHeight="true" outlineLevel="0" collapsed="false">
      <c r="A834" s="161"/>
      <c r="B834" s="162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</row>
    <row r="835" s="10" customFormat="true" ht="26.1" hidden="false" customHeight="true" outlineLevel="0" collapsed="false">
      <c r="A835" s="161"/>
      <c r="B835" s="162"/>
      <c r="K835" s="55"/>
      <c r="L835" s="55"/>
      <c r="M835" s="55"/>
      <c r="N835" s="55"/>
      <c r="O835" s="55"/>
      <c r="P835" s="55"/>
      <c r="Q835" s="55"/>
      <c r="R835" s="55"/>
    </row>
    <row r="836" s="58" customFormat="true" ht="26.1" hidden="false" customHeight="true" outlineLevel="0" collapsed="false">
      <c r="A836" s="161"/>
      <c r="B836" s="162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</row>
    <row r="837" s="55" customFormat="true" ht="26.1" hidden="false" customHeight="true" outlineLevel="0" collapsed="false">
      <c r="A837" s="161"/>
      <c r="B837" s="161"/>
      <c r="C837" s="10"/>
      <c r="D837" s="10"/>
      <c r="E837" s="10"/>
      <c r="F837" s="10"/>
      <c r="G837" s="10"/>
      <c r="H837" s="10"/>
      <c r="I837" s="10"/>
      <c r="J837" s="10"/>
    </row>
    <row r="838" s="55" customFormat="true" ht="26.1" hidden="false" customHeight="true" outlineLevel="0" collapsed="false">
      <c r="A838" s="161"/>
      <c r="B838" s="161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</row>
    <row r="839" s="10" customFormat="true" ht="26.1" hidden="false" customHeight="true" outlineLevel="0" collapsed="false">
      <c r="A839" s="161"/>
      <c r="B839" s="162"/>
      <c r="K839" s="55"/>
      <c r="L839" s="55"/>
      <c r="M839" s="55"/>
      <c r="N839" s="55"/>
      <c r="O839" s="55"/>
      <c r="P839" s="55"/>
      <c r="Q839" s="55"/>
      <c r="R839" s="55"/>
    </row>
    <row r="840" s="10" customFormat="true" ht="31.5" hidden="false" customHeight="true" outlineLevel="0" collapsed="false">
      <c r="A840" s="161"/>
      <c r="B840" s="161"/>
      <c r="I840" s="111"/>
      <c r="J840" s="111"/>
      <c r="K840" s="111"/>
      <c r="L840" s="111"/>
      <c r="M840" s="111"/>
      <c r="N840" s="111"/>
      <c r="O840" s="111"/>
      <c r="P840" s="111"/>
      <c r="Q840" s="111"/>
      <c r="R840" s="111"/>
    </row>
    <row r="841" s="10" customFormat="true" ht="30.75" hidden="false" customHeight="true" outlineLevel="0" collapsed="false">
      <c r="A841" s="161"/>
      <c r="B841" s="162"/>
      <c r="K841" s="55"/>
      <c r="L841" s="55"/>
      <c r="M841" s="55"/>
      <c r="N841" s="55"/>
      <c r="O841" s="55"/>
      <c r="P841" s="55"/>
      <c r="Q841" s="55"/>
      <c r="R841" s="55"/>
    </row>
    <row r="842" s="55" customFormat="true" ht="30.75" hidden="false" customHeight="true" outlineLevel="0" collapsed="false">
      <c r="A842" s="161"/>
      <c r="B842" s="161"/>
      <c r="C842" s="10"/>
      <c r="D842" s="10"/>
      <c r="E842" s="10"/>
      <c r="F842" s="10"/>
      <c r="G842" s="10"/>
      <c r="H842" s="10"/>
      <c r="I842" s="10"/>
      <c r="J842" s="10"/>
    </row>
    <row r="843" s="55" customFormat="true" ht="26.1" hidden="false" customHeight="true" outlineLevel="0" collapsed="false">
      <c r="A843" s="161"/>
      <c r="B843" s="162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</row>
    <row r="844" s="55" customFormat="true" ht="26.1" hidden="false" customHeight="true" outlineLevel="0" collapsed="false">
      <c r="A844" s="185"/>
      <c r="B844" s="185"/>
      <c r="C844" s="111"/>
      <c r="D844" s="111"/>
      <c r="E844" s="111"/>
      <c r="F844" s="111"/>
      <c r="G844" s="111"/>
      <c r="H844" s="111"/>
      <c r="I844" s="10"/>
      <c r="J844" s="10"/>
    </row>
    <row r="845" s="55" customFormat="true" ht="26.1" hidden="false" customHeight="true" outlineLevel="0" collapsed="false">
      <c r="A845" s="161"/>
      <c r="B845" s="162"/>
      <c r="C845" s="10"/>
      <c r="D845" s="10"/>
      <c r="E845" s="10"/>
      <c r="F845" s="10"/>
      <c r="G845" s="10"/>
      <c r="H845" s="10"/>
      <c r="I845" s="10"/>
      <c r="J845" s="10"/>
    </row>
    <row r="846" s="55" customFormat="true" ht="26.1" hidden="false" customHeight="true" outlineLevel="0" collapsed="false">
      <c r="A846" s="161"/>
      <c r="B846" s="162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</row>
    <row r="847" s="10" customFormat="true" ht="26.1" hidden="false" customHeight="true" outlineLevel="0" collapsed="false">
      <c r="A847" s="161"/>
      <c r="B847" s="161"/>
    </row>
    <row r="848" s="55" customFormat="true" ht="26.1" hidden="false" customHeight="true" outlineLevel="0" collapsed="false">
      <c r="A848" s="161"/>
      <c r="B848" s="162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</row>
    <row r="849" s="10" customFormat="true" ht="26.1" hidden="false" customHeight="true" outlineLevel="0" collapsed="false">
      <c r="A849" s="161"/>
      <c r="B849" s="162"/>
      <c r="K849" s="55"/>
      <c r="L849" s="55"/>
      <c r="M849" s="55"/>
      <c r="N849" s="55"/>
      <c r="O849" s="55"/>
      <c r="P849" s="55"/>
      <c r="Q849" s="55"/>
      <c r="R849" s="55"/>
    </row>
    <row r="850" s="111" customFormat="true" ht="26.1" hidden="false" customHeight="true" outlineLevel="0" collapsed="false">
      <c r="A850" s="161"/>
      <c r="B850" s="161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</row>
    <row r="851" s="10" customFormat="true" ht="26.1" hidden="false" customHeight="true" outlineLevel="0" collapsed="false">
      <c r="A851" s="161"/>
      <c r="B851" s="161"/>
      <c r="K851" s="58"/>
      <c r="L851" s="58"/>
      <c r="M851" s="58"/>
      <c r="N851" s="58"/>
      <c r="O851" s="58"/>
      <c r="P851" s="58"/>
      <c r="Q851" s="58"/>
      <c r="R851" s="58"/>
    </row>
    <row r="852" s="55" customFormat="true" ht="26.1" hidden="false" customHeight="true" outlineLevel="0" collapsed="false">
      <c r="A852" s="161"/>
      <c r="B852" s="161"/>
      <c r="C852" s="10"/>
      <c r="D852" s="10"/>
      <c r="E852" s="10"/>
      <c r="F852" s="10"/>
      <c r="G852" s="10"/>
      <c r="H852" s="10"/>
      <c r="I852" s="10"/>
      <c r="J852" s="10"/>
    </row>
    <row r="853" s="55" customFormat="true" ht="26.1" hidden="false" customHeight="true" outlineLevel="0" collapsed="false">
      <c r="A853" s="161"/>
      <c r="B853" s="162"/>
      <c r="C853" s="10"/>
      <c r="D853" s="10"/>
      <c r="E853" s="10"/>
      <c r="F853" s="10"/>
      <c r="G853" s="10"/>
      <c r="H853" s="10"/>
      <c r="I853" s="10"/>
      <c r="J853" s="10"/>
    </row>
    <row r="854" s="55" customFormat="true" ht="43.5" hidden="false" customHeight="true" outlineLevel="0" collapsed="false">
      <c r="A854" s="161"/>
      <c r="B854" s="161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</row>
    <row r="855" s="55" customFormat="true" ht="31.5" hidden="false" customHeight="true" outlineLevel="0" collapsed="false">
      <c r="A855" s="161"/>
      <c r="B855" s="162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</row>
    <row r="856" s="55" customFormat="true" ht="26.1" hidden="false" customHeight="true" outlineLevel="0" collapsed="false">
      <c r="A856" s="161"/>
      <c r="B856" s="162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</row>
    <row r="857" s="10" customFormat="true" ht="26.1" hidden="false" customHeight="true" outlineLevel="0" collapsed="false">
      <c r="A857" s="161"/>
      <c r="B857" s="162"/>
      <c r="K857" s="55"/>
      <c r="L857" s="55"/>
      <c r="M857" s="55"/>
      <c r="N857" s="55"/>
      <c r="O857" s="55"/>
      <c r="P857" s="55"/>
      <c r="Q857" s="55"/>
      <c r="R857" s="55"/>
    </row>
    <row r="858" s="55" customFormat="true" ht="26.1" hidden="false" customHeight="true" outlineLevel="0" collapsed="false">
      <c r="A858" s="161"/>
      <c r="B858" s="161"/>
      <c r="C858" s="10"/>
      <c r="D858" s="10"/>
      <c r="E858" s="10"/>
      <c r="F858" s="10"/>
      <c r="G858" s="10"/>
      <c r="H858" s="10"/>
      <c r="I858" s="10"/>
      <c r="J858" s="10"/>
    </row>
    <row r="859" s="10" customFormat="true" ht="26.1" hidden="false" customHeight="true" outlineLevel="0" collapsed="false">
      <c r="A859" s="161"/>
      <c r="B859" s="161"/>
      <c r="K859" s="55"/>
      <c r="L859" s="55"/>
      <c r="M859" s="55"/>
      <c r="N859" s="55"/>
      <c r="O859" s="55"/>
      <c r="P859" s="55"/>
      <c r="Q859" s="55"/>
      <c r="R859" s="55"/>
      <c r="S859" s="111"/>
      <c r="T859" s="111"/>
      <c r="U859" s="111"/>
      <c r="V859" s="111"/>
      <c r="W859" s="111"/>
    </row>
    <row r="860" s="55" customFormat="true" ht="33.75" hidden="false" customHeight="true" outlineLevel="0" collapsed="false">
      <c r="A860" s="161"/>
      <c r="B860" s="161"/>
      <c r="C860" s="10"/>
      <c r="D860" s="10"/>
      <c r="E860" s="10"/>
      <c r="F860" s="10"/>
      <c r="G860" s="10"/>
      <c r="H860" s="10"/>
      <c r="I860" s="10"/>
      <c r="J860" s="10"/>
    </row>
    <row r="861" s="10" customFormat="true" ht="34.5" hidden="false" customHeight="true" outlineLevel="0" collapsed="false">
      <c r="A861" s="161"/>
      <c r="B861" s="162"/>
      <c r="K861" s="55"/>
      <c r="L861" s="55"/>
      <c r="M861" s="55"/>
      <c r="N861" s="55"/>
      <c r="O861" s="55"/>
      <c r="P861" s="55"/>
      <c r="Q861" s="55"/>
      <c r="R861" s="55"/>
    </row>
    <row r="862" s="55" customFormat="true" ht="45" hidden="false" customHeight="true" outlineLevel="0" collapsed="false">
      <c r="A862" s="161"/>
      <c r="B862" s="162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</row>
    <row r="863" s="111" customFormat="true" ht="26.1" hidden="false" customHeight="true" outlineLevel="0" collapsed="false">
      <c r="A863" s="161"/>
      <c r="B863" s="162"/>
      <c r="C863" s="10"/>
      <c r="D863" s="10"/>
      <c r="E863" s="10"/>
      <c r="F863" s="10"/>
      <c r="G863" s="10"/>
      <c r="H863" s="10"/>
      <c r="I863" s="10"/>
      <c r="J863" s="10"/>
      <c r="K863" s="55"/>
      <c r="L863" s="55"/>
      <c r="M863" s="55"/>
      <c r="N863" s="55"/>
      <c r="O863" s="55"/>
      <c r="P863" s="55"/>
      <c r="Q863" s="55"/>
      <c r="R863" s="55"/>
      <c r="S863" s="10"/>
      <c r="T863" s="10"/>
      <c r="U863" s="10"/>
      <c r="V863" s="10"/>
      <c r="W863" s="10"/>
    </row>
    <row r="864" s="10" customFormat="true" ht="26.1" hidden="false" customHeight="true" outlineLevel="0" collapsed="false">
      <c r="A864" s="161"/>
      <c r="B864" s="162"/>
    </row>
    <row r="865" s="10" customFormat="true" ht="26.1" hidden="false" customHeight="true" outlineLevel="0" collapsed="false">
      <c r="A865" s="161"/>
      <c r="B865" s="162"/>
      <c r="I865" s="111"/>
      <c r="J865" s="111"/>
    </row>
    <row r="866" s="10" customFormat="true" ht="26.1" hidden="false" customHeight="true" outlineLevel="0" collapsed="false">
      <c r="A866" s="161"/>
      <c r="B866" s="161"/>
    </row>
    <row r="867" s="10" customFormat="true" ht="26.1" hidden="false" customHeight="true" outlineLevel="0" collapsed="false">
      <c r="A867" s="161"/>
      <c r="B867" s="162"/>
      <c r="K867" s="55"/>
      <c r="L867" s="55"/>
      <c r="M867" s="55"/>
      <c r="N867" s="55"/>
      <c r="O867" s="55"/>
      <c r="P867" s="55"/>
      <c r="Q867" s="55"/>
      <c r="R867" s="55"/>
    </row>
    <row r="868" s="10" customFormat="true" ht="26.1" hidden="false" customHeight="true" outlineLevel="0" collapsed="false">
      <c r="A868" s="161"/>
      <c r="B868" s="161"/>
      <c r="K868" s="55"/>
      <c r="L868" s="55"/>
      <c r="M868" s="55"/>
      <c r="N868" s="55"/>
      <c r="O868" s="55"/>
      <c r="P868" s="55"/>
      <c r="Q868" s="55"/>
      <c r="R868" s="55"/>
    </row>
    <row r="869" s="55" customFormat="true" ht="26.1" hidden="false" customHeight="true" outlineLevel="0" collapsed="false">
      <c r="A869" s="185"/>
      <c r="B869" s="185"/>
      <c r="C869" s="111"/>
      <c r="D869" s="111"/>
      <c r="E869" s="111"/>
      <c r="F869" s="111"/>
      <c r="G869" s="111"/>
      <c r="H869" s="111"/>
      <c r="I869" s="10"/>
      <c r="J869" s="10"/>
    </row>
    <row r="870" s="10" customFormat="true" ht="26.1" hidden="false" customHeight="true" outlineLevel="0" collapsed="false">
      <c r="A870" s="161"/>
      <c r="B870" s="161"/>
      <c r="K870" s="55"/>
      <c r="L870" s="55"/>
      <c r="M870" s="55"/>
      <c r="N870" s="55"/>
      <c r="O870" s="55"/>
      <c r="P870" s="55"/>
      <c r="Q870" s="55"/>
      <c r="R870" s="55"/>
    </row>
    <row r="871" s="10" customFormat="true" ht="26.1" hidden="false" customHeight="true" outlineLevel="0" collapsed="false">
      <c r="A871" s="161"/>
      <c r="B871" s="162"/>
      <c r="K871" s="55"/>
      <c r="L871" s="55"/>
      <c r="M871" s="55"/>
      <c r="N871" s="55"/>
      <c r="O871" s="55"/>
      <c r="P871" s="55"/>
      <c r="Q871" s="55"/>
      <c r="R871" s="55"/>
    </row>
    <row r="872" s="55" customFormat="true" ht="26.1" hidden="false" customHeight="true" outlineLevel="0" collapsed="false">
      <c r="A872" s="161"/>
      <c r="B872" s="162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73"/>
      <c r="T872" s="73"/>
      <c r="U872" s="73"/>
      <c r="V872" s="73"/>
      <c r="W872" s="73"/>
    </row>
    <row r="873" s="55" customFormat="true" ht="26.1" hidden="false" customHeight="true" outlineLevel="0" collapsed="false">
      <c r="A873" s="161"/>
      <c r="B873" s="162"/>
      <c r="C873" s="10"/>
      <c r="D873" s="10"/>
      <c r="E873" s="10"/>
      <c r="F873" s="10"/>
      <c r="G873" s="10"/>
      <c r="H873" s="10"/>
      <c r="I873" s="10"/>
      <c r="J873" s="10"/>
    </row>
    <row r="874" s="73" customFormat="true" ht="26.1" hidden="false" customHeight="true" outlineLevel="0" collapsed="false">
      <c r="A874" s="161"/>
      <c r="B874" s="162"/>
      <c r="C874" s="10"/>
      <c r="D874" s="10"/>
      <c r="E874" s="10"/>
      <c r="F874" s="10"/>
      <c r="G874" s="10"/>
      <c r="H874" s="10"/>
      <c r="I874" s="10"/>
      <c r="J874" s="10"/>
      <c r="K874" s="111"/>
      <c r="L874" s="111"/>
      <c r="M874" s="111"/>
      <c r="N874" s="111"/>
      <c r="O874" s="111"/>
      <c r="P874" s="111"/>
      <c r="Q874" s="111"/>
      <c r="R874" s="111"/>
      <c r="S874" s="55"/>
      <c r="T874" s="55"/>
      <c r="U874" s="55"/>
      <c r="V874" s="55"/>
      <c r="W874" s="55"/>
    </row>
    <row r="875" s="55" customFormat="true" ht="26.1" hidden="false" customHeight="true" outlineLevel="0" collapsed="false">
      <c r="A875" s="161"/>
      <c r="B875" s="162"/>
      <c r="C875" s="10"/>
      <c r="D875" s="10"/>
      <c r="E875" s="10"/>
      <c r="F875" s="10"/>
      <c r="G875" s="10"/>
      <c r="H875" s="10"/>
      <c r="I875" s="10"/>
      <c r="J875" s="10"/>
    </row>
    <row r="876" s="10" customFormat="true" ht="38.25" hidden="false" customHeight="true" outlineLevel="0" collapsed="false">
      <c r="A876" s="161"/>
      <c r="B876" s="161"/>
    </row>
    <row r="877" s="55" customFormat="true" ht="26.1" hidden="false" customHeight="true" outlineLevel="0" collapsed="false">
      <c r="A877" s="172"/>
      <c r="B877" s="203"/>
      <c r="C877" s="10"/>
      <c r="D877" s="10"/>
      <c r="E877" s="10"/>
      <c r="F877" s="10"/>
      <c r="G877" s="10"/>
      <c r="H877" s="10"/>
      <c r="I877" s="10"/>
      <c r="J877" s="10"/>
    </row>
    <row r="878" s="55" customFormat="true" ht="33.75" hidden="false" customHeight="true" outlineLevel="0" collapsed="false">
      <c r="A878" s="152"/>
      <c r="B878" s="152"/>
      <c r="C878" s="10"/>
      <c r="D878" s="10"/>
      <c r="E878" s="10"/>
      <c r="F878" s="10"/>
      <c r="G878" s="10"/>
      <c r="H878" s="10"/>
      <c r="I878" s="235"/>
      <c r="J878" s="235"/>
      <c r="K878" s="10"/>
      <c r="L878" s="10"/>
      <c r="M878" s="10"/>
      <c r="N878" s="10"/>
      <c r="O878" s="10"/>
      <c r="P878" s="10"/>
      <c r="Q878" s="10"/>
      <c r="R878" s="10"/>
    </row>
    <row r="879" s="10" customFormat="true" ht="26.1" hidden="false" customHeight="true" outlineLevel="0" collapsed="false">
      <c r="A879" s="168"/>
      <c r="B879" s="169"/>
    </row>
    <row r="880" s="55" customFormat="true" ht="26.1" hidden="false" customHeight="true" outlineLevel="0" collapsed="false">
      <c r="A880" s="172"/>
      <c r="B880" s="172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</row>
    <row r="881" s="55" customFormat="true" ht="26.1" hidden="false" customHeight="true" outlineLevel="0" collapsed="false">
      <c r="A881" s="172"/>
      <c r="B881" s="203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</row>
    <row r="882" s="55" customFormat="true" ht="26.1" hidden="false" customHeight="true" outlineLevel="0" collapsed="false">
      <c r="A882" s="236"/>
      <c r="B882" s="236"/>
      <c r="C882" s="235"/>
      <c r="D882" s="235"/>
      <c r="E882" s="235"/>
      <c r="F882" s="235"/>
      <c r="G882" s="235"/>
      <c r="H882" s="235"/>
      <c r="I882" s="10"/>
      <c r="J882" s="10"/>
      <c r="K882" s="10"/>
      <c r="L882" s="10"/>
      <c r="M882" s="10"/>
      <c r="N882" s="10"/>
      <c r="O882" s="10"/>
      <c r="P882" s="10"/>
      <c r="Q882" s="10"/>
      <c r="R882" s="10"/>
    </row>
    <row r="883" s="55" customFormat="true" ht="26.1" hidden="false" customHeight="true" outlineLevel="0" collapsed="false">
      <c r="A883" s="170"/>
      <c r="B883" s="17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73"/>
      <c r="T883" s="73"/>
      <c r="U883" s="73"/>
      <c r="V883" s="73"/>
      <c r="W883" s="73"/>
    </row>
    <row r="884" s="55" customFormat="true" ht="26.1" hidden="false" customHeight="true" outlineLevel="0" collapsed="false">
      <c r="A884" s="161"/>
      <c r="B884" s="161"/>
      <c r="C884" s="10"/>
      <c r="D884" s="10"/>
      <c r="E884" s="10"/>
      <c r="F884" s="10"/>
      <c r="G884" s="10"/>
      <c r="H884" s="10"/>
      <c r="I884" s="10"/>
      <c r="J884" s="10"/>
    </row>
    <row r="885" s="10" customFormat="true" ht="26.1" hidden="false" customHeight="true" outlineLevel="0" collapsed="false">
      <c r="A885" s="161"/>
      <c r="B885" s="161"/>
    </row>
    <row r="886" s="10" customFormat="true" ht="30.75" hidden="false" customHeight="true" outlineLevel="0" collapsed="false">
      <c r="A886" s="161"/>
      <c r="B886" s="161"/>
    </row>
    <row r="887" s="10" customFormat="true" ht="26.1" hidden="false" customHeight="true" outlineLevel="0" collapsed="false">
      <c r="A887" s="161"/>
      <c r="B887" s="161"/>
      <c r="K887" s="73"/>
      <c r="L887" s="73"/>
      <c r="M887" s="73"/>
      <c r="N887" s="73"/>
      <c r="O887" s="73"/>
      <c r="P887" s="73"/>
      <c r="Q887" s="73"/>
      <c r="R887" s="73"/>
    </row>
    <row r="888" s="55" customFormat="true" ht="26.1" hidden="false" customHeight="true" outlineLevel="0" collapsed="false">
      <c r="A888" s="161"/>
      <c r="B888" s="162"/>
      <c r="C888" s="10"/>
      <c r="D888" s="10"/>
      <c r="E888" s="10"/>
      <c r="F888" s="10"/>
      <c r="G888" s="10"/>
      <c r="H888" s="10"/>
      <c r="I888" s="10"/>
      <c r="J888" s="10"/>
    </row>
    <row r="889" s="10" customFormat="true" ht="26.1" hidden="false" customHeight="true" outlineLevel="0" collapsed="false">
      <c r="A889" s="161"/>
      <c r="B889" s="161"/>
      <c r="I889" s="111"/>
      <c r="J889" s="111"/>
      <c r="K889" s="55"/>
      <c r="L889" s="55"/>
      <c r="M889" s="55"/>
      <c r="N889" s="55"/>
      <c r="O889" s="55"/>
      <c r="P889" s="55"/>
      <c r="Q889" s="55"/>
      <c r="R889" s="55"/>
    </row>
    <row r="890" s="55" customFormat="true" ht="26.1" hidden="false" customHeight="true" outlineLevel="0" collapsed="false">
      <c r="A890" s="161"/>
      <c r="B890" s="161"/>
      <c r="C890" s="10"/>
      <c r="D890" s="10"/>
      <c r="E890" s="10"/>
      <c r="F890" s="10"/>
      <c r="G890" s="10"/>
      <c r="H890" s="10"/>
      <c r="I890" s="10"/>
      <c r="J890" s="10"/>
    </row>
    <row r="891" s="55" customFormat="true" ht="26.1" hidden="false" customHeight="true" outlineLevel="0" collapsed="false">
      <c r="A891" s="161"/>
      <c r="B891" s="162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</row>
    <row r="892" s="55" customFormat="true" ht="26.1" hidden="false" customHeight="true" outlineLevel="0" collapsed="false">
      <c r="A892" s="161"/>
      <c r="B892" s="162"/>
      <c r="C892" s="10"/>
      <c r="D892" s="10"/>
      <c r="E892" s="10"/>
      <c r="F892" s="10"/>
      <c r="G892" s="10"/>
      <c r="H892" s="10"/>
      <c r="I892" s="10"/>
      <c r="J892" s="10"/>
      <c r="K892" s="165" t="e">
        <f aca="false">#REF!</f>
        <v>#REF!</v>
      </c>
    </row>
    <row r="893" s="10" customFormat="true" ht="26.1" hidden="false" customHeight="true" outlineLevel="0" collapsed="false">
      <c r="A893" s="185"/>
      <c r="B893" s="186"/>
      <c r="C893" s="111"/>
      <c r="D893" s="111"/>
      <c r="E893" s="111"/>
      <c r="F893" s="111"/>
      <c r="G893" s="111"/>
      <c r="H893" s="111"/>
      <c r="K893" s="55"/>
      <c r="L893" s="55"/>
      <c r="M893" s="55"/>
      <c r="N893" s="55"/>
      <c r="O893" s="55"/>
      <c r="P893" s="55"/>
      <c r="Q893" s="55"/>
      <c r="R893" s="55"/>
    </row>
    <row r="894" s="55" customFormat="true" ht="26.1" hidden="false" customHeight="true" outlineLevel="0" collapsed="false">
      <c r="A894" s="161"/>
      <c r="B894" s="162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</row>
    <row r="895" s="10" customFormat="true" ht="26.1" hidden="false" customHeight="true" outlineLevel="0" collapsed="false">
      <c r="A895" s="161"/>
      <c r="B895" s="161"/>
      <c r="K895" s="55"/>
      <c r="L895" s="55"/>
      <c r="M895" s="55"/>
      <c r="N895" s="55"/>
      <c r="O895" s="55"/>
      <c r="P895" s="55"/>
      <c r="Q895" s="55"/>
      <c r="R895" s="55"/>
    </row>
    <row r="896" s="55" customFormat="true" ht="31.5" hidden="false" customHeight="true" outlineLevel="0" collapsed="false">
      <c r="A896" s="161"/>
      <c r="B896" s="162"/>
      <c r="C896" s="10"/>
      <c r="D896" s="10"/>
      <c r="E896" s="10"/>
      <c r="F896" s="10"/>
      <c r="G896" s="10"/>
      <c r="H896" s="10"/>
      <c r="I896" s="10"/>
      <c r="J896" s="10"/>
    </row>
    <row r="897" s="55" customFormat="true" ht="26.1" hidden="false" customHeight="true" outlineLevel="0" collapsed="false">
      <c r="A897" s="161"/>
      <c r="B897" s="162"/>
      <c r="C897" s="10"/>
      <c r="D897" s="10"/>
      <c r="E897" s="10"/>
      <c r="F897" s="10"/>
      <c r="G897" s="10"/>
      <c r="H897" s="10"/>
      <c r="I897" s="10"/>
      <c r="J897" s="10"/>
    </row>
    <row r="898" s="10" customFormat="true" ht="26.1" hidden="false" customHeight="true" outlineLevel="0" collapsed="false">
      <c r="A898" s="161"/>
      <c r="B898" s="161"/>
      <c r="K898" s="73"/>
      <c r="L898" s="73"/>
      <c r="M898" s="73"/>
      <c r="N898" s="73"/>
      <c r="O898" s="73"/>
      <c r="P898" s="73"/>
      <c r="Q898" s="73"/>
      <c r="R898" s="73"/>
    </row>
    <row r="899" s="10" customFormat="true" ht="26.1" hidden="false" customHeight="true" outlineLevel="0" collapsed="false">
      <c r="A899" s="161"/>
      <c r="B899" s="162"/>
      <c r="K899" s="55"/>
      <c r="L899" s="55"/>
      <c r="M899" s="55"/>
      <c r="N899" s="55"/>
      <c r="O899" s="55"/>
      <c r="P899" s="55"/>
      <c r="Q899" s="55"/>
      <c r="R899" s="55"/>
    </row>
    <row r="900" s="10" customFormat="true" ht="26.1" hidden="false" customHeight="true" outlineLevel="0" collapsed="false">
      <c r="A900" s="161"/>
      <c r="B900" s="162"/>
    </row>
    <row r="901" s="55" customFormat="true" ht="26.1" hidden="false" customHeight="true" outlineLevel="0" collapsed="false">
      <c r="A901" s="161"/>
      <c r="B901" s="162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</row>
    <row r="902" s="10" customFormat="true" ht="26.1" hidden="false" customHeight="true" outlineLevel="0" collapsed="false">
      <c r="A902" s="161"/>
      <c r="B902" s="162"/>
    </row>
    <row r="903" s="55" customFormat="true" ht="26.1" hidden="false" customHeight="true" outlineLevel="0" collapsed="false">
      <c r="A903" s="161"/>
      <c r="B903" s="162"/>
      <c r="C903" s="10"/>
      <c r="D903" s="10"/>
      <c r="E903" s="10"/>
      <c r="F903" s="10"/>
      <c r="G903" s="10"/>
      <c r="H903" s="10"/>
      <c r="I903" s="10"/>
      <c r="J903" s="10"/>
    </row>
    <row r="904" s="55" customFormat="true" ht="26.1" hidden="false" customHeight="true" outlineLevel="0" collapsed="false">
      <c r="A904" s="161"/>
      <c r="B904" s="161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</row>
    <row r="905" s="10" customFormat="true" ht="26.1" hidden="false" customHeight="true" outlineLevel="0" collapsed="false">
      <c r="A905" s="161"/>
      <c r="B905" s="161"/>
      <c r="K905" s="55"/>
      <c r="L905" s="55"/>
      <c r="M905" s="55"/>
      <c r="N905" s="55"/>
      <c r="O905" s="55"/>
      <c r="P905" s="55"/>
      <c r="Q905" s="55"/>
      <c r="R905" s="55"/>
    </row>
    <row r="906" s="55" customFormat="true" ht="26.1" hidden="false" customHeight="true" outlineLevel="0" collapsed="false">
      <c r="A906" s="161"/>
      <c r="B906" s="161"/>
      <c r="C906" s="10"/>
      <c r="D906" s="10"/>
      <c r="E906" s="10"/>
      <c r="F906" s="10"/>
      <c r="G906" s="10"/>
      <c r="H906" s="10"/>
      <c r="I906" s="10"/>
      <c r="J906" s="10"/>
    </row>
    <row r="907" s="10" customFormat="true" ht="26.1" hidden="false" customHeight="true" outlineLevel="0" collapsed="false">
      <c r="A907" s="161"/>
      <c r="B907" s="162"/>
      <c r="K907" s="55"/>
      <c r="L907" s="55"/>
      <c r="M907" s="55"/>
      <c r="N907" s="55"/>
      <c r="O907" s="55"/>
      <c r="P907" s="55"/>
      <c r="Q907" s="55"/>
      <c r="R907" s="55"/>
    </row>
    <row r="908" s="10" customFormat="true" ht="26.1" hidden="false" customHeight="true" outlineLevel="0" collapsed="false">
      <c r="A908" s="161"/>
      <c r="B908" s="161"/>
    </row>
    <row r="909" s="55" customFormat="true" ht="26.1" hidden="false" customHeight="true" outlineLevel="0" collapsed="false">
      <c r="A909" s="161"/>
      <c r="B909" s="162"/>
      <c r="C909" s="10"/>
      <c r="D909" s="10"/>
      <c r="E909" s="10"/>
      <c r="F909" s="10"/>
      <c r="G909" s="10"/>
      <c r="H909" s="10"/>
      <c r="I909" s="10"/>
      <c r="J909" s="10"/>
    </row>
    <row r="910" s="10" customFormat="true" ht="26.1" hidden="false" customHeight="true" outlineLevel="0" collapsed="false">
      <c r="A910" s="161"/>
      <c r="B910" s="162"/>
    </row>
    <row r="911" s="55" customFormat="true" ht="26.1" hidden="false" customHeight="true" outlineLevel="0" collapsed="false">
      <c r="A911" s="161"/>
      <c r="B911" s="162"/>
      <c r="C911" s="10"/>
      <c r="D911" s="10"/>
      <c r="E911" s="10"/>
      <c r="F911" s="10"/>
      <c r="G911" s="10"/>
      <c r="H911" s="10"/>
      <c r="I911" s="10"/>
      <c r="J911" s="10"/>
    </row>
    <row r="912" s="55" customFormat="true" ht="26.1" hidden="false" customHeight="true" outlineLevel="0" collapsed="false">
      <c r="A912" s="161"/>
      <c r="B912" s="161"/>
      <c r="C912" s="10"/>
      <c r="D912" s="10"/>
      <c r="E912" s="10"/>
      <c r="F912" s="10"/>
      <c r="G912" s="10"/>
      <c r="H912" s="10"/>
      <c r="I912" s="10"/>
      <c r="J912" s="10"/>
    </row>
    <row r="913" s="10" customFormat="true" ht="26.1" hidden="false" customHeight="true" outlineLevel="0" collapsed="false">
      <c r="A913" s="161"/>
      <c r="B913" s="162"/>
    </row>
    <row r="914" s="55" customFormat="true" ht="26.1" hidden="false" customHeight="true" outlineLevel="0" collapsed="false">
      <c r="A914" s="161"/>
      <c r="B914" s="161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</row>
    <row r="915" s="73" customFormat="true" ht="26.1" hidden="false" customHeight="true" outlineLevel="0" collapsed="false">
      <c r="A915" s="161"/>
      <c r="B915" s="162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</row>
    <row r="916" s="10" customFormat="true" ht="26.1" hidden="false" customHeight="true" outlineLevel="0" collapsed="false">
      <c r="A916" s="161"/>
      <c r="B916" s="162"/>
      <c r="K916" s="55"/>
      <c r="L916" s="55"/>
      <c r="M916" s="55"/>
      <c r="N916" s="55"/>
      <c r="O916" s="55"/>
      <c r="P916" s="55"/>
      <c r="Q916" s="55"/>
      <c r="R916" s="55"/>
    </row>
    <row r="917" s="10" customFormat="true" ht="26.1" hidden="false" customHeight="true" outlineLevel="0" collapsed="false">
      <c r="A917" s="161"/>
      <c r="B917" s="161"/>
    </row>
    <row r="918" s="55" customFormat="true" ht="26.1" hidden="false" customHeight="true" outlineLevel="0" collapsed="false">
      <c r="A918" s="161"/>
      <c r="B918" s="161"/>
      <c r="C918" s="10"/>
      <c r="D918" s="10"/>
      <c r="E918" s="10"/>
      <c r="F918" s="10"/>
      <c r="G918" s="10"/>
      <c r="H918" s="10"/>
      <c r="I918" s="10"/>
      <c r="J918" s="10"/>
    </row>
    <row r="919" s="55" customFormat="true" ht="26.1" hidden="false" customHeight="true" outlineLevel="0" collapsed="false">
      <c r="A919" s="161"/>
      <c r="B919" s="161"/>
      <c r="C919" s="10"/>
      <c r="D919" s="10"/>
      <c r="E919" s="10"/>
      <c r="F919" s="10"/>
      <c r="G919" s="10"/>
      <c r="H919" s="10"/>
      <c r="I919" s="10"/>
      <c r="J919" s="10"/>
    </row>
    <row r="920" s="10" customFormat="true" ht="26.1" hidden="false" customHeight="true" outlineLevel="0" collapsed="false">
      <c r="A920" s="161"/>
      <c r="B920" s="162"/>
    </row>
    <row r="921" s="10" customFormat="true" ht="26.1" hidden="false" customHeight="true" outlineLevel="0" collapsed="false">
      <c r="A921" s="161"/>
      <c r="B921" s="161"/>
      <c r="K921" s="55"/>
      <c r="L921" s="55"/>
      <c r="M921" s="55"/>
      <c r="N921" s="55"/>
      <c r="O921" s="55"/>
      <c r="P921" s="55"/>
      <c r="Q921" s="55"/>
      <c r="R921" s="55"/>
    </row>
    <row r="922" s="55" customFormat="true" ht="26.1" hidden="false" customHeight="true" outlineLevel="0" collapsed="false">
      <c r="A922" s="161"/>
      <c r="B922" s="162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</row>
    <row r="923" s="55" customFormat="true" ht="26.1" hidden="false" customHeight="true" outlineLevel="0" collapsed="false">
      <c r="A923" s="161"/>
      <c r="B923" s="162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</row>
    <row r="924" s="55" customFormat="true" ht="32.25" hidden="false" customHeight="true" outlineLevel="0" collapsed="false">
      <c r="A924" s="161"/>
      <c r="B924" s="161"/>
      <c r="C924" s="10"/>
      <c r="D924" s="10"/>
      <c r="E924" s="10"/>
      <c r="F924" s="10"/>
      <c r="G924" s="10"/>
      <c r="H924" s="10"/>
      <c r="I924" s="10"/>
      <c r="J924" s="10"/>
    </row>
    <row r="925" s="73" customFormat="true" ht="26.1" hidden="false" customHeight="true" outlineLevel="0" collapsed="false">
      <c r="A925" s="161"/>
      <c r="B925" s="162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55"/>
      <c r="T925" s="55"/>
      <c r="U925" s="55"/>
      <c r="V925" s="55"/>
      <c r="W925" s="55"/>
    </row>
    <row r="926" s="10" customFormat="true" ht="26.1" hidden="false" customHeight="true" outlineLevel="0" collapsed="false">
      <c r="A926" s="161"/>
      <c r="B926" s="161"/>
      <c r="K926" s="55"/>
      <c r="L926" s="55"/>
      <c r="M926" s="55"/>
      <c r="N926" s="55"/>
      <c r="O926" s="55"/>
      <c r="P926" s="55"/>
      <c r="Q926" s="55"/>
      <c r="R926" s="55"/>
    </row>
    <row r="927" s="55" customFormat="true" ht="26.1" hidden="false" customHeight="true" outlineLevel="0" collapsed="false">
      <c r="A927" s="161"/>
      <c r="B927" s="161"/>
      <c r="C927" s="10"/>
      <c r="D927" s="10"/>
      <c r="E927" s="10"/>
      <c r="F927" s="10"/>
      <c r="G927" s="10"/>
      <c r="H927" s="10"/>
      <c r="I927" s="10"/>
      <c r="J927" s="10"/>
    </row>
    <row r="928" s="10" customFormat="true" ht="26.1" hidden="false" customHeight="true" outlineLevel="0" collapsed="false">
      <c r="A928" s="161"/>
      <c r="B928" s="162"/>
    </row>
    <row r="929" s="73" customFormat="true" ht="45" hidden="false" customHeight="true" outlineLevel="0" collapsed="false">
      <c r="A929" s="161"/>
      <c r="B929" s="161"/>
      <c r="C929" s="10"/>
      <c r="D929" s="10"/>
      <c r="E929" s="10"/>
      <c r="F929" s="10"/>
      <c r="G929" s="10"/>
      <c r="H929" s="10"/>
      <c r="I929" s="10"/>
      <c r="J929" s="10"/>
      <c r="K929" s="55"/>
      <c r="L929" s="55"/>
      <c r="M929" s="55"/>
      <c r="N929" s="55"/>
      <c r="O929" s="55"/>
      <c r="P929" s="55"/>
      <c r="Q929" s="55"/>
      <c r="R929" s="55"/>
      <c r="S929" s="55"/>
      <c r="T929" s="55"/>
      <c r="U929" s="55"/>
      <c r="V929" s="55"/>
      <c r="W929" s="55"/>
    </row>
    <row r="930" s="10" customFormat="true" ht="36.75" hidden="false" customHeight="true" outlineLevel="0" collapsed="false">
      <c r="A930" s="161"/>
      <c r="B930" s="162"/>
      <c r="I930" s="111"/>
      <c r="J930" s="111"/>
      <c r="K930" s="73"/>
      <c r="L930" s="73"/>
      <c r="M930" s="73"/>
      <c r="N930" s="73"/>
      <c r="O930" s="73"/>
      <c r="P930" s="73"/>
      <c r="Q930" s="73"/>
      <c r="R930" s="73"/>
    </row>
    <row r="931" s="55" customFormat="true" ht="45.75" hidden="false" customHeight="true" outlineLevel="0" collapsed="false">
      <c r="A931" s="161"/>
      <c r="B931" s="162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</row>
    <row r="932" s="10" customFormat="true" ht="26.1" hidden="false" customHeight="true" outlineLevel="0" collapsed="false">
      <c r="A932" s="161"/>
      <c r="B932" s="161"/>
    </row>
    <row r="933" s="10" customFormat="true" ht="26.1" hidden="false" customHeight="true" outlineLevel="0" collapsed="false">
      <c r="A933" s="161"/>
      <c r="B933" s="162"/>
      <c r="K933" s="55"/>
      <c r="L933" s="55"/>
      <c r="M933" s="55"/>
      <c r="N933" s="55"/>
      <c r="O933" s="55"/>
      <c r="P933" s="55"/>
      <c r="Q933" s="55"/>
      <c r="R933" s="55"/>
    </row>
    <row r="934" s="10" customFormat="true" ht="26.1" hidden="false" customHeight="true" outlineLevel="0" collapsed="false">
      <c r="A934" s="185"/>
      <c r="B934" s="186"/>
      <c r="C934" s="111"/>
      <c r="D934" s="111"/>
      <c r="E934" s="111"/>
      <c r="F934" s="111"/>
      <c r="G934" s="111"/>
      <c r="H934" s="111"/>
      <c r="K934" s="55"/>
      <c r="L934" s="55"/>
      <c r="M934" s="55"/>
      <c r="N934" s="55"/>
      <c r="O934" s="55"/>
      <c r="P934" s="55"/>
      <c r="Q934" s="55"/>
      <c r="R934" s="55"/>
      <c r="S934" s="111"/>
      <c r="T934" s="111"/>
      <c r="U934" s="111"/>
      <c r="V934" s="111"/>
      <c r="W934" s="111"/>
    </row>
    <row r="935" s="10" customFormat="true" ht="26.1" hidden="false" customHeight="true" outlineLevel="0" collapsed="false">
      <c r="A935" s="161"/>
      <c r="B935" s="161"/>
    </row>
    <row r="936" s="10" customFormat="true" ht="26.1" hidden="false" customHeight="true" outlineLevel="0" collapsed="false">
      <c r="A936" s="161"/>
      <c r="B936" s="161"/>
    </row>
    <row r="937" s="10" customFormat="true" ht="26.1" hidden="false" customHeight="true" outlineLevel="0" collapsed="false">
      <c r="A937" s="161"/>
      <c r="B937" s="162"/>
      <c r="K937" s="55"/>
      <c r="L937" s="55"/>
      <c r="M937" s="55"/>
      <c r="N937" s="55"/>
      <c r="O937" s="55"/>
      <c r="P937" s="55"/>
      <c r="Q937" s="55"/>
      <c r="R937" s="55"/>
    </row>
    <row r="938" s="55" customFormat="true" ht="26.1" hidden="false" customHeight="true" outlineLevel="0" collapsed="false">
      <c r="A938" s="212"/>
      <c r="B938" s="234"/>
      <c r="C938" s="10"/>
      <c r="D938" s="10"/>
      <c r="E938" s="10"/>
      <c r="F938" s="10"/>
      <c r="G938" s="10"/>
      <c r="H938" s="10"/>
      <c r="I938" s="10"/>
      <c r="J938" s="10"/>
      <c r="S938" s="73"/>
      <c r="T938" s="73"/>
      <c r="U938" s="73"/>
      <c r="V938" s="73"/>
      <c r="W938" s="73"/>
    </row>
    <row r="939" s="10" customFormat="true" ht="26.1" hidden="false" customHeight="true" outlineLevel="0" collapsed="false">
      <c r="A939" s="161"/>
      <c r="B939" s="161"/>
      <c r="K939" s="55"/>
      <c r="L939" s="55"/>
      <c r="M939" s="55"/>
      <c r="N939" s="55"/>
      <c r="O939" s="55"/>
      <c r="P939" s="55"/>
      <c r="Q939" s="55"/>
      <c r="R939" s="55"/>
    </row>
    <row r="940" s="55" customFormat="true" ht="26.1" hidden="false" customHeight="true" outlineLevel="0" collapsed="false">
      <c r="A940" s="161"/>
      <c r="B940" s="161"/>
      <c r="C940" s="10"/>
      <c r="D940" s="10"/>
      <c r="E940" s="10"/>
      <c r="F940" s="10"/>
      <c r="G940" s="10"/>
      <c r="H940" s="10"/>
      <c r="I940" s="111"/>
      <c r="J940" s="111"/>
    </row>
    <row r="941" s="55" customFormat="true" ht="26.1" hidden="false" customHeight="true" outlineLevel="0" collapsed="false">
      <c r="A941" s="161"/>
      <c r="B941" s="162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</row>
    <row r="942" s="55" customFormat="true" ht="26.1" hidden="false" customHeight="true" outlineLevel="0" collapsed="false">
      <c r="A942" s="161"/>
      <c r="B942" s="162"/>
      <c r="C942" s="10"/>
      <c r="D942" s="10"/>
      <c r="E942" s="10"/>
      <c r="F942" s="10"/>
      <c r="G942" s="10"/>
      <c r="H942" s="10"/>
      <c r="I942" s="10"/>
      <c r="J942" s="10"/>
    </row>
    <row r="943" s="55" customFormat="true" ht="26.1" hidden="false" customHeight="true" outlineLevel="0" collapsed="false">
      <c r="A943" s="161"/>
      <c r="B943" s="162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</row>
    <row r="944" customFormat="false" ht="26.1" hidden="false" customHeight="true" outlineLevel="0" collapsed="false">
      <c r="A944" s="185"/>
      <c r="B944" s="186"/>
      <c r="C944" s="111"/>
      <c r="D944" s="111"/>
      <c r="E944" s="111"/>
      <c r="F944" s="111"/>
      <c r="G944" s="111"/>
      <c r="H944" s="111"/>
      <c r="I944" s="111"/>
      <c r="J944" s="111"/>
      <c r="K944" s="55"/>
      <c r="L944" s="55"/>
      <c r="M944" s="55"/>
      <c r="N944" s="55"/>
      <c r="O944" s="55"/>
      <c r="P944" s="55"/>
      <c r="Q944" s="55"/>
      <c r="R944" s="55"/>
    </row>
    <row r="945" s="55" customFormat="true" ht="26.1" hidden="false" customHeight="true" outlineLevel="0" collapsed="false">
      <c r="A945" s="161"/>
      <c r="B945" s="161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</row>
    <row r="946" s="55" customFormat="true" ht="26.1" hidden="false" customHeight="true" outlineLevel="0" collapsed="false">
      <c r="A946" s="161"/>
      <c r="B946" s="162"/>
      <c r="C946" s="10"/>
      <c r="D946" s="10"/>
      <c r="E946" s="10"/>
      <c r="F946" s="10"/>
      <c r="G946" s="10"/>
      <c r="H946" s="10"/>
      <c r="I946" s="10"/>
      <c r="J946" s="10"/>
    </row>
    <row r="947" s="10" customFormat="true" ht="26.1" hidden="false" customHeight="true" outlineLevel="0" collapsed="false">
      <c r="A947" s="161"/>
      <c r="B947" s="161"/>
    </row>
    <row r="948" s="55" customFormat="true" ht="26.1" hidden="false" customHeight="true" outlineLevel="0" collapsed="false">
      <c r="A948" s="185"/>
      <c r="B948" s="186"/>
      <c r="C948" s="111"/>
      <c r="D948" s="111"/>
      <c r="E948" s="111"/>
      <c r="F948" s="111"/>
      <c r="G948" s="111"/>
      <c r="H948" s="111"/>
      <c r="I948" s="10"/>
      <c r="J948" s="10"/>
      <c r="K948" s="10"/>
      <c r="L948" s="10"/>
      <c r="M948" s="10"/>
      <c r="N948" s="10"/>
      <c r="O948" s="10"/>
      <c r="P948" s="10"/>
      <c r="Q948" s="10"/>
      <c r="R948" s="10"/>
    </row>
    <row r="949" s="55" customFormat="true" ht="26.1" hidden="false" customHeight="true" outlineLevel="0" collapsed="false">
      <c r="A949" s="161"/>
      <c r="B949" s="161"/>
      <c r="C949" s="10"/>
      <c r="D949" s="10"/>
      <c r="E949" s="10"/>
      <c r="F949" s="10"/>
      <c r="G949" s="10"/>
      <c r="H949" s="10"/>
      <c r="I949" s="10"/>
      <c r="J949" s="10"/>
      <c r="K949" s="111"/>
      <c r="L949" s="111"/>
      <c r="M949" s="111"/>
      <c r="N949" s="111"/>
      <c r="O949" s="111"/>
      <c r="P949" s="111"/>
      <c r="Q949" s="111"/>
      <c r="R949" s="111"/>
    </row>
    <row r="950" s="55" customFormat="true" ht="26.1" hidden="false" customHeight="true" outlineLevel="0" collapsed="false">
      <c r="A950" s="161"/>
      <c r="B950" s="162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</row>
    <row r="951" s="55" customFormat="true" ht="26.1" hidden="false" customHeight="true" outlineLevel="0" collapsed="false">
      <c r="A951" s="161"/>
      <c r="B951" s="161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</row>
    <row r="952" s="55" customFormat="true" ht="26.1" hidden="false" customHeight="true" outlineLevel="0" collapsed="false">
      <c r="A952" s="161"/>
      <c r="B952" s="161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</row>
    <row r="953" s="10" customFormat="true" ht="26.1" hidden="false" customHeight="true" outlineLevel="0" collapsed="false">
      <c r="A953" s="161"/>
      <c r="B953" s="161"/>
      <c r="K953" s="73"/>
      <c r="L953" s="73"/>
      <c r="M953" s="73"/>
      <c r="N953" s="73"/>
      <c r="O953" s="73"/>
      <c r="P953" s="73"/>
      <c r="Q953" s="73"/>
      <c r="R953" s="73"/>
    </row>
    <row r="954" s="10" customFormat="true" ht="26.1" hidden="false" customHeight="true" outlineLevel="0" collapsed="false">
      <c r="A954" s="152"/>
      <c r="B954" s="152"/>
    </row>
    <row r="955" s="55" customFormat="true" ht="26.1" hidden="false" customHeight="true" outlineLevel="0" collapsed="false">
      <c r="A955" s="152"/>
      <c r="B955" s="152"/>
      <c r="C955" s="10"/>
      <c r="D955" s="10"/>
      <c r="E955" s="10"/>
      <c r="F955" s="10"/>
      <c r="G955" s="10"/>
      <c r="H955" s="10"/>
      <c r="I955" s="10"/>
      <c r="J955" s="10"/>
    </row>
    <row r="956" s="10" customFormat="true" ht="26.1" hidden="false" customHeight="true" outlineLevel="0" collapsed="false">
      <c r="A956" s="152"/>
      <c r="B956" s="152"/>
      <c r="K956" s="55"/>
      <c r="L956" s="55"/>
      <c r="M956" s="55"/>
      <c r="N956" s="55"/>
      <c r="O956" s="55"/>
      <c r="P956" s="55"/>
      <c r="Q956" s="55"/>
      <c r="R956" s="55"/>
    </row>
    <row r="957" s="55" customFormat="true" ht="26.1" hidden="false" customHeight="true" outlineLevel="0" collapsed="false">
      <c r="A957" s="238"/>
      <c r="B957" s="239"/>
      <c r="C957" s="10"/>
      <c r="D957" s="10"/>
      <c r="E957" s="10"/>
      <c r="F957" s="10"/>
      <c r="G957" s="10"/>
      <c r="H957" s="10"/>
      <c r="I957" s="10"/>
      <c r="J957" s="10"/>
    </row>
    <row r="958" s="10" customFormat="true" ht="26.1" hidden="false" customHeight="true" outlineLevel="0" collapsed="false">
      <c r="A958" s="187"/>
      <c r="B958" s="187"/>
      <c r="K958" s="55"/>
      <c r="L958" s="55"/>
      <c r="M958" s="55"/>
      <c r="N958" s="55"/>
      <c r="O958" s="55"/>
      <c r="P958" s="55"/>
      <c r="Q958" s="55"/>
      <c r="R958" s="55"/>
    </row>
    <row r="959" s="55" customFormat="true" ht="26.1" hidden="false" customHeight="true" outlineLevel="0" collapsed="false">
      <c r="A959" s="170"/>
      <c r="B959" s="171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</row>
    <row r="960" s="10" customFormat="true" ht="26.1" hidden="false" customHeight="true" outlineLevel="0" collapsed="false">
      <c r="A960" s="212"/>
      <c r="B960" s="234"/>
      <c r="K960" s="55"/>
      <c r="L960" s="55"/>
      <c r="M960" s="55"/>
      <c r="N960" s="55"/>
      <c r="O960" s="55"/>
      <c r="P960" s="55"/>
      <c r="Q960" s="55"/>
      <c r="R960" s="55"/>
    </row>
    <row r="961" s="55" customFormat="true" ht="45.75" hidden="false" customHeight="true" outlineLevel="0" collapsed="false">
      <c r="A961" s="161"/>
      <c r="B961" s="162"/>
      <c r="C961" s="10"/>
      <c r="D961" s="10"/>
      <c r="E961" s="10"/>
      <c r="F961" s="10"/>
      <c r="G961" s="10"/>
      <c r="H961" s="10"/>
      <c r="I961" s="10"/>
      <c r="J961" s="10"/>
      <c r="K961" s="165" t="e">
        <f aca="false">#REF!</f>
        <v>#REF!</v>
      </c>
    </row>
    <row r="962" s="58" customFormat="true" ht="26.1" hidden="false" customHeight="true" outlineLevel="0" collapsed="false">
      <c r="A962" s="161"/>
      <c r="B962" s="162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</row>
    <row r="963" s="10" customFormat="true" ht="26.1" hidden="false" customHeight="true" outlineLevel="0" collapsed="false">
      <c r="A963" s="161"/>
      <c r="B963" s="161"/>
      <c r="K963" s="55"/>
      <c r="L963" s="55"/>
      <c r="M963" s="55"/>
      <c r="N963" s="55"/>
      <c r="O963" s="55"/>
      <c r="P963" s="55"/>
      <c r="Q963" s="55"/>
      <c r="R963" s="55"/>
    </row>
    <row r="964" s="55" customFormat="true" ht="26.1" hidden="false" customHeight="true" outlineLevel="0" collapsed="false">
      <c r="A964" s="161"/>
      <c r="B964" s="162"/>
      <c r="C964" s="10"/>
      <c r="D964" s="10"/>
      <c r="E964" s="10"/>
      <c r="F964" s="10"/>
      <c r="G964" s="10"/>
      <c r="H964" s="10"/>
      <c r="I964" s="10"/>
      <c r="J964" s="10"/>
    </row>
    <row r="965" s="10" customFormat="true" ht="26.1" hidden="false" customHeight="true" outlineLevel="0" collapsed="false">
      <c r="A965" s="161"/>
      <c r="B965" s="162"/>
      <c r="K965" s="55"/>
      <c r="L965" s="55"/>
      <c r="M965" s="55"/>
      <c r="N965" s="55"/>
      <c r="O965" s="55"/>
      <c r="P965" s="55"/>
      <c r="Q965" s="55"/>
      <c r="R965" s="55"/>
    </row>
    <row r="966" s="111" customFormat="true" ht="26.1" hidden="false" customHeight="true" outlineLevel="0" collapsed="false">
      <c r="A966" s="161"/>
      <c r="B966" s="161"/>
      <c r="C966" s="10"/>
      <c r="D966" s="10"/>
      <c r="E966" s="10"/>
      <c r="F966" s="10"/>
      <c r="G966" s="10"/>
      <c r="H966" s="10"/>
      <c r="I966" s="10"/>
      <c r="J966" s="10"/>
      <c r="K966" s="55"/>
      <c r="L966" s="55"/>
      <c r="M966" s="55"/>
      <c r="N966" s="55"/>
      <c r="O966" s="55"/>
      <c r="P966" s="55"/>
      <c r="Q966" s="55"/>
      <c r="R966" s="55"/>
    </row>
    <row r="967" s="10" customFormat="true" ht="26.1" hidden="false" customHeight="true" outlineLevel="0" collapsed="false">
      <c r="A967" s="161"/>
      <c r="B967" s="162"/>
      <c r="K967" s="55"/>
      <c r="L967" s="55"/>
      <c r="M967" s="55"/>
      <c r="N967" s="55"/>
      <c r="O967" s="55"/>
      <c r="P967" s="55"/>
      <c r="Q967" s="55"/>
      <c r="R967" s="55"/>
    </row>
    <row r="968" s="55" customFormat="true" ht="26.1" hidden="false" customHeight="true" outlineLevel="0" collapsed="false">
      <c r="A968" s="161"/>
      <c r="B968" s="162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</row>
    <row r="969" s="10" customFormat="true" ht="26.1" hidden="false" customHeight="true" outlineLevel="0" collapsed="false">
      <c r="A969" s="161"/>
      <c r="B969" s="162"/>
    </row>
    <row r="970" s="55" customFormat="true" ht="26.1" hidden="false" customHeight="true" outlineLevel="0" collapsed="false">
      <c r="A970" s="161"/>
      <c r="B970" s="162"/>
      <c r="C970" s="10"/>
      <c r="D970" s="10"/>
      <c r="E970" s="10"/>
      <c r="F970" s="10"/>
      <c r="G970" s="10"/>
      <c r="H970" s="10"/>
      <c r="I970" s="10"/>
      <c r="J970" s="10"/>
    </row>
    <row r="971" s="55" customFormat="true" ht="26.1" hidden="false" customHeight="true" outlineLevel="0" collapsed="false">
      <c r="A971" s="161"/>
      <c r="B971" s="162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</row>
    <row r="972" s="55" customFormat="true" ht="26.1" hidden="false" customHeight="true" outlineLevel="0" collapsed="false">
      <c r="A972" s="161"/>
      <c r="B972" s="161"/>
      <c r="C972" s="10"/>
      <c r="D972" s="10"/>
      <c r="E972" s="10"/>
      <c r="F972" s="10"/>
      <c r="G972" s="10"/>
      <c r="H972" s="10"/>
      <c r="I972" s="10"/>
      <c r="J972" s="10"/>
    </row>
    <row r="973" s="55" customFormat="true" ht="42.75" hidden="false" customHeight="true" outlineLevel="0" collapsed="false">
      <c r="A973" s="161"/>
      <c r="B973" s="161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</row>
    <row r="974" s="10" customFormat="true" ht="42.75" hidden="false" customHeight="true" outlineLevel="0" collapsed="false">
      <c r="A974" s="161"/>
      <c r="B974" s="162"/>
      <c r="K974" s="55"/>
      <c r="L974" s="55"/>
      <c r="M974" s="55"/>
      <c r="N974" s="55"/>
      <c r="O974" s="55"/>
      <c r="P974" s="55"/>
      <c r="Q974" s="55"/>
      <c r="R974" s="55"/>
    </row>
    <row r="975" s="58" customFormat="true" ht="26.1" hidden="false" customHeight="true" outlineLevel="0" collapsed="false">
      <c r="A975" s="161"/>
      <c r="B975" s="161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</row>
    <row r="976" s="10" customFormat="true" ht="26.1" hidden="false" customHeight="true" outlineLevel="0" collapsed="false">
      <c r="A976" s="161"/>
      <c r="B976" s="162"/>
      <c r="K976" s="55"/>
      <c r="L976" s="55"/>
      <c r="M976" s="55"/>
      <c r="N976" s="55"/>
      <c r="O976" s="55"/>
      <c r="P976" s="55"/>
      <c r="Q976" s="55"/>
      <c r="R976" s="55"/>
    </row>
    <row r="977" s="55" customFormat="true" ht="26.1" hidden="false" customHeight="true" outlineLevel="0" collapsed="false">
      <c r="A977" s="161"/>
      <c r="B977" s="161"/>
      <c r="C977" s="10"/>
      <c r="D977" s="10"/>
      <c r="E977" s="10"/>
      <c r="F977" s="10"/>
      <c r="G977" s="10"/>
      <c r="H977" s="10"/>
      <c r="I977" s="10"/>
      <c r="J977" s="10"/>
      <c r="K977" s="58"/>
      <c r="L977" s="58"/>
      <c r="M977" s="58"/>
      <c r="N977" s="58"/>
      <c r="O977" s="58"/>
      <c r="P977" s="58"/>
      <c r="Q977" s="58"/>
      <c r="R977" s="58"/>
    </row>
    <row r="978" s="55" customFormat="true" ht="26.1" hidden="false" customHeight="true" outlineLevel="0" collapsed="false">
      <c r="A978" s="212"/>
      <c r="B978" s="234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</row>
    <row r="979" s="55" customFormat="true" ht="42.75" hidden="false" customHeight="true" outlineLevel="0" collapsed="false">
      <c r="A979" s="161"/>
      <c r="B979" s="161"/>
      <c r="C979" s="10"/>
      <c r="D979" s="10"/>
      <c r="E979" s="10"/>
      <c r="F979" s="10"/>
      <c r="G979" s="10"/>
      <c r="H979" s="10"/>
      <c r="I979" s="10"/>
      <c r="J979" s="10"/>
    </row>
    <row r="980" s="10" customFormat="true" ht="42.75" hidden="false" customHeight="true" outlineLevel="0" collapsed="false">
      <c r="A980" s="161"/>
      <c r="B980" s="162"/>
    </row>
    <row r="981" s="55" customFormat="true" ht="26.1" hidden="false" customHeight="true" outlineLevel="0" collapsed="false">
      <c r="A981" s="161"/>
      <c r="B981" s="162"/>
      <c r="C981" s="10"/>
      <c r="D981" s="10"/>
      <c r="E981" s="10"/>
      <c r="F981" s="10"/>
      <c r="G981" s="10"/>
      <c r="H981" s="10"/>
      <c r="I981" s="10"/>
      <c r="J981" s="10"/>
      <c r="K981" s="111"/>
      <c r="L981" s="111"/>
      <c r="M981" s="111"/>
      <c r="N981" s="111"/>
      <c r="O981" s="111"/>
      <c r="P981" s="111"/>
      <c r="Q981" s="111"/>
      <c r="R981" s="111"/>
    </row>
    <row r="982" s="55" customFormat="true" ht="26.1" hidden="false" customHeight="true" outlineLevel="0" collapsed="false">
      <c r="A982" s="161"/>
      <c r="B982" s="161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</row>
    <row r="983" s="55" customFormat="true" ht="26.1" hidden="false" customHeight="true" outlineLevel="0" collapsed="false">
      <c r="A983" s="161"/>
      <c r="B983" s="162"/>
      <c r="C983" s="10"/>
      <c r="D983" s="10"/>
      <c r="E983" s="10"/>
      <c r="F983" s="10"/>
      <c r="G983" s="10"/>
      <c r="H983" s="10"/>
      <c r="I983" s="10"/>
      <c r="J983" s="10"/>
    </row>
    <row r="984" s="10" customFormat="true" ht="26.1" hidden="false" customHeight="true" outlineLevel="0" collapsed="false">
      <c r="A984" s="161"/>
      <c r="B984" s="161"/>
    </row>
    <row r="985" s="55" customFormat="true" ht="26.1" hidden="false" customHeight="true" outlineLevel="0" collapsed="false">
      <c r="A985" s="185"/>
      <c r="B985" s="185"/>
      <c r="C985" s="10"/>
      <c r="D985" s="10"/>
      <c r="E985" s="10"/>
      <c r="F985" s="10"/>
      <c r="G985" s="10"/>
      <c r="H985" s="10"/>
      <c r="I985" s="10"/>
      <c r="J985" s="10"/>
    </row>
    <row r="986" s="55" customFormat="true" ht="26.1" hidden="false" customHeight="true" outlineLevel="0" collapsed="false">
      <c r="A986" s="161"/>
      <c r="B986" s="161"/>
      <c r="C986" s="10"/>
      <c r="D986" s="10"/>
      <c r="E986" s="10"/>
      <c r="F986" s="10"/>
      <c r="G986" s="10"/>
      <c r="H986" s="10"/>
      <c r="I986" s="10"/>
      <c r="J986" s="10"/>
    </row>
    <row r="987" s="55" customFormat="true" ht="31.5" hidden="false" customHeight="true" outlineLevel="0" collapsed="false">
      <c r="A987" s="161"/>
      <c r="B987" s="162"/>
      <c r="C987" s="10"/>
      <c r="D987" s="10"/>
      <c r="E987" s="10"/>
      <c r="F987" s="10"/>
      <c r="G987" s="10"/>
      <c r="H987" s="10"/>
      <c r="I987" s="10"/>
      <c r="J987" s="10"/>
    </row>
    <row r="988" s="10" customFormat="true" ht="30.75" hidden="false" customHeight="true" outlineLevel="0" collapsed="false">
      <c r="A988" s="161"/>
      <c r="B988" s="161"/>
      <c r="K988" s="55"/>
      <c r="L988" s="55"/>
      <c r="M988" s="55"/>
      <c r="N988" s="55"/>
      <c r="O988" s="55"/>
      <c r="P988" s="55"/>
      <c r="Q988" s="55"/>
      <c r="R988" s="55"/>
    </row>
    <row r="989" s="10" customFormat="true" ht="26.1" hidden="false" customHeight="true" outlineLevel="0" collapsed="false">
      <c r="A989" s="161"/>
      <c r="B989" s="162"/>
    </row>
    <row r="990" s="10" customFormat="true" ht="31.5" hidden="false" customHeight="true" outlineLevel="0" collapsed="false">
      <c r="A990" s="161"/>
      <c r="B990" s="162"/>
      <c r="K990" s="58"/>
      <c r="L990" s="58"/>
      <c r="M990" s="58"/>
      <c r="N990" s="58"/>
      <c r="O990" s="58"/>
      <c r="P990" s="58"/>
      <c r="Q990" s="58"/>
      <c r="R990" s="58"/>
    </row>
    <row r="991" s="55" customFormat="true" ht="26.1" hidden="false" customHeight="true" outlineLevel="0" collapsed="false">
      <c r="A991" s="161"/>
      <c r="B991" s="162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</row>
    <row r="992" s="55" customFormat="true" ht="26.1" hidden="false" customHeight="true" outlineLevel="0" collapsed="false">
      <c r="A992" s="161"/>
      <c r="B992" s="162"/>
      <c r="C992" s="10"/>
      <c r="D992" s="10"/>
      <c r="E992" s="10"/>
      <c r="F992" s="10"/>
      <c r="G992" s="10"/>
      <c r="H992" s="10"/>
      <c r="I992" s="10"/>
      <c r="J992" s="10"/>
    </row>
    <row r="993" s="55" customFormat="true" ht="32.25" hidden="false" customHeight="true" outlineLevel="0" collapsed="false">
      <c r="A993" s="161"/>
      <c r="B993" s="161"/>
      <c r="C993" s="10"/>
      <c r="D993" s="10"/>
      <c r="E993" s="10"/>
      <c r="F993" s="10"/>
      <c r="G993" s="10"/>
      <c r="H993" s="10"/>
      <c r="I993" s="10"/>
      <c r="J993" s="10"/>
    </row>
    <row r="994" s="10" customFormat="true" ht="31.5" hidden="false" customHeight="true" outlineLevel="0" collapsed="false">
      <c r="A994" s="161"/>
      <c r="B994" s="162"/>
      <c r="K994" s="55"/>
      <c r="L994" s="55"/>
      <c r="M994" s="55"/>
      <c r="N994" s="55"/>
      <c r="O994" s="55"/>
      <c r="P994" s="55"/>
      <c r="Q994" s="55"/>
      <c r="R994" s="55"/>
    </row>
    <row r="995" s="10" customFormat="true" ht="26.1" hidden="false" customHeight="true" outlineLevel="0" collapsed="false">
      <c r="A995" s="161"/>
      <c r="B995" s="161"/>
    </row>
    <row r="996" s="55" customFormat="true" ht="26.1" hidden="false" customHeight="true" outlineLevel="0" collapsed="false">
      <c r="A996" s="161"/>
      <c r="B996" s="162"/>
      <c r="C996" s="10"/>
      <c r="D996" s="10"/>
      <c r="E996" s="10"/>
      <c r="F996" s="10"/>
      <c r="G996" s="10"/>
      <c r="H996" s="10"/>
      <c r="I996" s="10"/>
      <c r="J996" s="10"/>
    </row>
    <row r="997" s="55" customFormat="true" ht="26.1" hidden="false" customHeight="true" outlineLevel="0" collapsed="false">
      <c r="A997" s="161"/>
      <c r="B997" s="162"/>
      <c r="C997" s="10"/>
      <c r="D997" s="10"/>
      <c r="E997" s="10"/>
      <c r="F997" s="10"/>
      <c r="G997" s="10"/>
      <c r="H997" s="10"/>
      <c r="I997" s="10"/>
      <c r="J997" s="10"/>
    </row>
    <row r="998" s="55" customFormat="true" ht="29.25" hidden="false" customHeight="true" outlineLevel="0" collapsed="false">
      <c r="A998" s="161"/>
      <c r="B998" s="162"/>
      <c r="C998" s="10"/>
      <c r="D998" s="10"/>
      <c r="E998" s="10"/>
      <c r="F998" s="10"/>
      <c r="G998" s="10"/>
      <c r="H998" s="10"/>
      <c r="I998" s="10"/>
      <c r="J998" s="10"/>
    </row>
    <row r="999" s="55" customFormat="true" ht="26.1" hidden="false" customHeight="true" outlineLevel="0" collapsed="false">
      <c r="A999" s="161"/>
      <c r="B999" s="161"/>
      <c r="C999" s="10"/>
      <c r="D999" s="10"/>
      <c r="E999" s="10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</row>
    <row r="1000" s="10" customFormat="true" ht="26.1" hidden="false" customHeight="true" outlineLevel="0" collapsed="false">
      <c r="A1000" s="161"/>
      <c r="B1000" s="162"/>
      <c r="K1000" s="55"/>
      <c r="L1000" s="55"/>
      <c r="M1000" s="55"/>
      <c r="N1000" s="55"/>
      <c r="O1000" s="55"/>
      <c r="P1000" s="55"/>
      <c r="Q1000" s="55"/>
      <c r="R1000" s="55"/>
    </row>
    <row r="1001" s="73" customFormat="true" ht="26.1" hidden="false" customHeight="true" outlineLevel="0" collapsed="false">
      <c r="A1001" s="161"/>
      <c r="B1001" s="162"/>
      <c r="C1001" s="10"/>
      <c r="D1001" s="10"/>
      <c r="E1001" s="10"/>
      <c r="F1001" s="10"/>
      <c r="G1001" s="10"/>
      <c r="H1001" s="10"/>
      <c r="I1001" s="10"/>
      <c r="J1001" s="10"/>
      <c r="K1001" s="55"/>
      <c r="L1001" s="55"/>
      <c r="M1001" s="55"/>
      <c r="N1001" s="55"/>
      <c r="O1001" s="55"/>
      <c r="P1001" s="55"/>
      <c r="Q1001" s="55"/>
      <c r="R1001" s="55"/>
    </row>
    <row r="1002" s="111" customFormat="true" ht="26.1" hidden="false" customHeight="true" outlineLevel="0" collapsed="false">
      <c r="A1002" s="161"/>
      <c r="B1002" s="162"/>
      <c r="C1002" s="10"/>
      <c r="D1002" s="10"/>
      <c r="E1002" s="10"/>
      <c r="F1002" s="10"/>
      <c r="G1002" s="10"/>
      <c r="H1002" s="10"/>
      <c r="I1002" s="10"/>
      <c r="J1002" s="10"/>
      <c r="K1002" s="55"/>
      <c r="L1002" s="55"/>
      <c r="M1002" s="55"/>
      <c r="N1002" s="55"/>
      <c r="O1002" s="55"/>
      <c r="P1002" s="55"/>
      <c r="Q1002" s="55"/>
      <c r="R1002" s="55"/>
      <c r="S1002" s="10"/>
      <c r="T1002" s="10"/>
      <c r="U1002" s="10"/>
      <c r="V1002" s="10"/>
      <c r="W1002" s="10"/>
    </row>
    <row r="1003" s="55" customFormat="true" ht="40.5" hidden="false" customHeight="true" outlineLevel="0" collapsed="false">
      <c r="A1003" s="161"/>
      <c r="B1003" s="161"/>
      <c r="C1003" s="10"/>
      <c r="D1003" s="10"/>
      <c r="E1003" s="10"/>
      <c r="F1003" s="10"/>
      <c r="G1003" s="10"/>
      <c r="H1003" s="10"/>
      <c r="I1003" s="10"/>
      <c r="J1003" s="10"/>
      <c r="K1003" s="10"/>
      <c r="L1003" s="10"/>
      <c r="M1003" s="10"/>
      <c r="N1003" s="10"/>
      <c r="O1003" s="10"/>
      <c r="P1003" s="10"/>
      <c r="Q1003" s="10"/>
      <c r="R1003" s="10"/>
    </row>
    <row r="1004" s="55" customFormat="true" ht="43.5" hidden="false" customHeight="true" outlineLevel="0" collapsed="false">
      <c r="A1004" s="161"/>
      <c r="B1004" s="162"/>
      <c r="C1004" s="10"/>
      <c r="D1004" s="10"/>
      <c r="E1004" s="10"/>
      <c r="F1004" s="10"/>
      <c r="G1004" s="10"/>
      <c r="H1004" s="10"/>
      <c r="I1004" s="10"/>
      <c r="J1004" s="10"/>
      <c r="K1004" s="10"/>
      <c r="L1004" s="10"/>
      <c r="M1004" s="10"/>
      <c r="N1004" s="10"/>
      <c r="O1004" s="10"/>
      <c r="P1004" s="10"/>
      <c r="Q1004" s="10"/>
      <c r="R1004" s="10"/>
    </row>
    <row r="1005" s="10" customFormat="true" ht="26.1" hidden="false" customHeight="true" outlineLevel="0" collapsed="false">
      <c r="A1005" s="161"/>
      <c r="B1005" s="162"/>
    </row>
    <row r="1006" s="10" customFormat="true" ht="26.1" hidden="false" customHeight="true" outlineLevel="0" collapsed="false">
      <c r="A1006" s="161"/>
      <c r="B1006" s="162"/>
      <c r="K1006" s="55"/>
      <c r="L1006" s="55"/>
      <c r="M1006" s="55"/>
      <c r="N1006" s="55"/>
      <c r="O1006" s="55"/>
      <c r="P1006" s="55"/>
      <c r="Q1006" s="55"/>
      <c r="R1006" s="55"/>
    </row>
    <row r="1007" s="10" customFormat="true" ht="26.1" hidden="false" customHeight="true" outlineLevel="0" collapsed="false">
      <c r="A1007" s="161"/>
      <c r="B1007" s="161"/>
      <c r="K1007" s="55"/>
      <c r="L1007" s="55"/>
      <c r="M1007" s="55"/>
      <c r="N1007" s="55"/>
      <c r="O1007" s="55"/>
      <c r="P1007" s="55"/>
      <c r="Q1007" s="55"/>
      <c r="R1007" s="55"/>
    </row>
    <row r="1008" s="10" customFormat="true" ht="26.1" hidden="false" customHeight="true" outlineLevel="0" collapsed="false">
      <c r="A1008" s="161"/>
      <c r="B1008" s="161"/>
      <c r="K1008" s="55"/>
      <c r="L1008" s="55"/>
      <c r="M1008" s="55"/>
      <c r="N1008" s="55"/>
      <c r="O1008" s="55"/>
      <c r="P1008" s="55"/>
      <c r="Q1008" s="55"/>
      <c r="R1008" s="55"/>
    </row>
    <row r="1009" s="10" customFormat="true" ht="26.1" hidden="false" customHeight="true" outlineLevel="0" collapsed="false">
      <c r="A1009" s="161"/>
      <c r="B1009" s="161"/>
    </row>
    <row r="1010" s="10" customFormat="true" ht="26.1" hidden="false" customHeight="true" outlineLevel="0" collapsed="false">
      <c r="A1010" s="161"/>
      <c r="B1010" s="162"/>
    </row>
    <row r="1011" s="55" customFormat="true" ht="26.1" hidden="false" customHeight="true" outlineLevel="0" collapsed="false">
      <c r="A1011" s="161"/>
      <c r="B1011" s="162"/>
      <c r="C1011" s="10"/>
      <c r="D1011" s="10"/>
      <c r="E1011" s="10"/>
      <c r="F1011" s="10"/>
      <c r="G1011" s="10"/>
      <c r="H1011" s="10"/>
      <c r="I1011" s="10"/>
      <c r="J1011" s="10"/>
    </row>
    <row r="1012" s="55" customFormat="true" ht="26.1" hidden="false" customHeight="true" outlineLevel="0" collapsed="false">
      <c r="A1012" s="161"/>
      <c r="B1012" s="162"/>
      <c r="C1012" s="10"/>
      <c r="D1012" s="10"/>
      <c r="E1012" s="10"/>
      <c r="F1012" s="10"/>
      <c r="G1012" s="10"/>
      <c r="H1012" s="10"/>
      <c r="I1012" s="10"/>
      <c r="J1012" s="10"/>
    </row>
    <row r="1013" s="55" customFormat="true" ht="26.1" hidden="false" customHeight="true" outlineLevel="0" collapsed="false">
      <c r="A1013" s="161"/>
      <c r="B1013" s="161"/>
      <c r="C1013" s="10"/>
      <c r="D1013" s="10"/>
      <c r="E1013" s="10"/>
      <c r="F1013" s="10"/>
      <c r="G1013" s="10"/>
      <c r="H1013" s="10"/>
      <c r="I1013" s="10"/>
      <c r="J1013" s="10"/>
    </row>
    <row r="1014" s="55" customFormat="true" ht="26.1" hidden="false" customHeight="true" outlineLevel="0" collapsed="false">
      <c r="A1014" s="161"/>
      <c r="B1014" s="161"/>
      <c r="C1014" s="10"/>
      <c r="D1014" s="10"/>
      <c r="E1014" s="10"/>
      <c r="F1014" s="10"/>
      <c r="G1014" s="10"/>
      <c r="H1014" s="10"/>
      <c r="I1014" s="10"/>
      <c r="J1014" s="10"/>
    </row>
    <row r="1015" s="55" customFormat="true" ht="26.1" hidden="false" customHeight="true" outlineLevel="0" collapsed="false">
      <c r="A1015" s="161"/>
      <c r="B1015" s="162"/>
      <c r="C1015" s="10"/>
      <c r="D1015" s="10"/>
      <c r="E1015" s="10"/>
      <c r="F1015" s="10"/>
      <c r="G1015" s="10"/>
      <c r="H1015" s="10"/>
      <c r="I1015" s="10"/>
      <c r="J1015" s="10"/>
      <c r="K1015" s="10"/>
      <c r="L1015" s="10"/>
      <c r="M1015" s="10"/>
      <c r="N1015" s="10"/>
      <c r="O1015" s="10"/>
      <c r="P1015" s="10"/>
      <c r="Q1015" s="10"/>
      <c r="R1015" s="10"/>
    </row>
    <row r="1016" s="10" customFormat="true" ht="26.1" hidden="false" customHeight="true" outlineLevel="0" collapsed="false">
      <c r="A1016" s="161"/>
      <c r="B1016" s="162"/>
      <c r="I1016" s="111"/>
      <c r="J1016" s="111"/>
      <c r="K1016" s="73"/>
      <c r="L1016" s="73"/>
      <c r="M1016" s="73"/>
      <c r="N1016" s="73"/>
      <c r="O1016" s="73"/>
      <c r="P1016" s="73"/>
      <c r="Q1016" s="73"/>
      <c r="R1016" s="73"/>
    </row>
    <row r="1017" s="55" customFormat="true" ht="26.1" hidden="false" customHeight="true" outlineLevel="0" collapsed="false">
      <c r="A1017" s="161"/>
      <c r="B1017" s="162"/>
      <c r="C1017" s="10"/>
      <c r="D1017" s="10"/>
      <c r="E1017" s="10"/>
      <c r="F1017" s="10"/>
      <c r="G1017" s="10"/>
      <c r="H1017" s="10"/>
      <c r="I1017" s="111"/>
      <c r="J1017" s="111"/>
      <c r="K1017" s="10"/>
      <c r="L1017" s="10"/>
      <c r="M1017" s="10"/>
      <c r="N1017" s="10"/>
      <c r="O1017" s="10"/>
      <c r="P1017" s="10"/>
      <c r="Q1017" s="10"/>
      <c r="R1017" s="10"/>
    </row>
    <row r="1018" s="10" customFormat="true" ht="26.1" hidden="false" customHeight="true" outlineLevel="0" collapsed="false">
      <c r="A1018" s="161"/>
      <c r="B1018" s="162"/>
      <c r="K1018" s="55"/>
      <c r="L1018" s="55"/>
      <c r="M1018" s="55"/>
      <c r="N1018" s="55"/>
      <c r="O1018" s="55"/>
      <c r="P1018" s="55"/>
      <c r="Q1018" s="55"/>
      <c r="R1018" s="55"/>
    </row>
    <row r="1019" s="55" customFormat="true" ht="26.1" hidden="false" customHeight="true" outlineLevel="0" collapsed="false">
      <c r="A1019" s="152"/>
      <c r="B1019" s="152"/>
      <c r="C1019" s="10"/>
      <c r="D1019" s="10"/>
      <c r="E1019" s="10"/>
      <c r="F1019" s="10"/>
      <c r="G1019" s="10"/>
      <c r="H1019" s="10"/>
      <c r="I1019" s="10"/>
      <c r="J1019" s="10"/>
    </row>
    <row r="1020" s="10" customFormat="true" ht="26.1" hidden="false" customHeight="true" outlineLevel="0" collapsed="false">
      <c r="A1020" s="158"/>
      <c r="B1020" s="159"/>
      <c r="C1020" s="111"/>
      <c r="D1020" s="111"/>
      <c r="E1020" s="111"/>
      <c r="F1020" s="111"/>
      <c r="G1020" s="111"/>
      <c r="H1020" s="111"/>
    </row>
    <row r="1021" s="55" customFormat="true" ht="26.1" hidden="false" customHeight="true" outlineLevel="0" collapsed="false">
      <c r="A1021" s="158"/>
      <c r="B1021" s="158"/>
      <c r="C1021" s="111"/>
      <c r="D1021" s="111"/>
      <c r="E1021" s="111"/>
      <c r="F1021" s="111"/>
      <c r="G1021" s="111"/>
      <c r="H1021" s="111"/>
      <c r="I1021" s="10"/>
      <c r="J1021" s="10"/>
      <c r="K1021" s="10"/>
      <c r="L1021" s="10"/>
      <c r="M1021" s="10"/>
      <c r="N1021" s="10"/>
      <c r="O1021" s="10"/>
      <c r="P1021" s="10"/>
      <c r="Q1021" s="10"/>
      <c r="R1021" s="10"/>
    </row>
    <row r="1022" s="55" customFormat="true" ht="26.1" hidden="false" customHeight="true" outlineLevel="0" collapsed="false">
      <c r="A1022" s="152"/>
      <c r="B1022" s="153"/>
      <c r="C1022" s="10"/>
      <c r="D1022" s="10"/>
      <c r="E1022" s="10"/>
      <c r="F1022" s="10"/>
      <c r="G1022" s="10"/>
      <c r="H1022" s="10"/>
      <c r="I1022" s="10"/>
      <c r="J1022" s="10"/>
      <c r="K1022" s="10"/>
      <c r="L1022" s="10"/>
      <c r="M1022" s="10"/>
      <c r="N1022" s="10"/>
      <c r="O1022" s="10"/>
      <c r="P1022" s="10"/>
      <c r="Q1022" s="10"/>
      <c r="R1022" s="10"/>
    </row>
    <row r="1023" s="55" customFormat="true" ht="26.1" hidden="false" customHeight="true" outlineLevel="0" collapsed="false">
      <c r="A1023" s="152"/>
      <c r="B1023" s="153"/>
      <c r="C1023" s="10"/>
      <c r="D1023" s="10"/>
      <c r="E1023" s="10"/>
      <c r="F1023" s="10"/>
      <c r="G1023" s="10"/>
      <c r="H1023" s="10"/>
      <c r="I1023" s="10"/>
      <c r="J1023" s="10"/>
      <c r="K1023" s="10"/>
      <c r="L1023" s="10"/>
      <c r="M1023" s="10"/>
      <c r="N1023" s="10"/>
      <c r="O1023" s="10"/>
      <c r="P1023" s="10"/>
      <c r="Q1023" s="10"/>
      <c r="R1023" s="10"/>
    </row>
    <row r="1024" s="55" customFormat="true" ht="26.1" hidden="false" customHeight="true" outlineLevel="0" collapsed="false">
      <c r="A1024" s="152"/>
      <c r="B1024" s="152"/>
      <c r="C1024" s="10"/>
      <c r="D1024" s="10"/>
      <c r="E1024" s="10"/>
      <c r="F1024" s="10"/>
      <c r="G1024" s="10"/>
      <c r="H1024" s="10"/>
      <c r="I1024" s="10"/>
      <c r="J1024" s="10"/>
      <c r="K1024" s="10"/>
      <c r="L1024" s="10"/>
      <c r="M1024" s="10"/>
      <c r="N1024" s="10"/>
      <c r="O1024" s="10"/>
      <c r="P1024" s="10"/>
      <c r="Q1024" s="10"/>
      <c r="R1024" s="10"/>
    </row>
    <row r="1025" s="10" customFormat="true" ht="26.1" hidden="false" customHeight="true" outlineLevel="0" collapsed="false">
      <c r="A1025" s="152"/>
      <c r="B1025" s="152"/>
    </row>
    <row r="1026" s="55" customFormat="true" ht="26.1" hidden="false" customHeight="true" outlineLevel="0" collapsed="false">
      <c r="A1026" s="152"/>
      <c r="B1026" s="152"/>
      <c r="C1026" s="10"/>
      <c r="D1026" s="10"/>
      <c r="E1026" s="10"/>
      <c r="F1026" s="10"/>
      <c r="G1026" s="10"/>
      <c r="H1026" s="10"/>
      <c r="I1026" s="10"/>
      <c r="J1026" s="10"/>
    </row>
    <row r="1027" s="55" customFormat="true" ht="26.1" hidden="false" customHeight="true" outlineLevel="0" collapsed="false">
      <c r="A1027" s="152"/>
      <c r="B1027" s="152"/>
      <c r="C1027" s="10"/>
      <c r="D1027" s="10"/>
      <c r="E1027" s="10"/>
      <c r="F1027" s="10"/>
      <c r="G1027" s="10"/>
      <c r="H1027" s="10"/>
      <c r="I1027" s="10"/>
      <c r="J1027" s="10"/>
    </row>
    <row r="1028" s="58" customFormat="true" ht="26.1" hidden="false" customHeight="true" outlineLevel="0" collapsed="false">
      <c r="A1028" s="152"/>
      <c r="B1028" s="152"/>
      <c r="C1028" s="10"/>
      <c r="D1028" s="10"/>
      <c r="E1028" s="10"/>
      <c r="F1028" s="10"/>
      <c r="G1028" s="10"/>
      <c r="H1028" s="10"/>
      <c r="I1028" s="10"/>
      <c r="J1028" s="10"/>
      <c r="K1028" s="55"/>
      <c r="L1028" s="55"/>
      <c r="M1028" s="55"/>
      <c r="N1028" s="55"/>
      <c r="O1028" s="55"/>
      <c r="P1028" s="55"/>
      <c r="Q1028" s="55"/>
      <c r="R1028" s="55"/>
    </row>
    <row r="1029" s="10" customFormat="true" ht="26.1" hidden="false" customHeight="true" outlineLevel="0" collapsed="false">
      <c r="A1029" s="152"/>
      <c r="B1029" s="152"/>
      <c r="K1029" s="55"/>
      <c r="L1029" s="55"/>
      <c r="M1029" s="55"/>
      <c r="N1029" s="55"/>
      <c r="O1029" s="55"/>
      <c r="P1029" s="55"/>
      <c r="Q1029" s="55"/>
      <c r="R1029" s="55"/>
    </row>
    <row r="1030" s="10" customFormat="true" ht="29.25" hidden="false" customHeight="true" outlineLevel="0" collapsed="false">
      <c r="A1030" s="152"/>
      <c r="B1030" s="153"/>
      <c r="K1030" s="55"/>
      <c r="L1030" s="55"/>
      <c r="M1030" s="55"/>
      <c r="N1030" s="55"/>
      <c r="O1030" s="55"/>
      <c r="P1030" s="55"/>
      <c r="Q1030" s="55"/>
      <c r="R1030" s="55"/>
    </row>
    <row r="1031" s="55" customFormat="true" ht="26.1" hidden="false" customHeight="true" outlineLevel="0" collapsed="false">
      <c r="A1031" s="152"/>
      <c r="B1031" s="153"/>
      <c r="C1031" s="10"/>
      <c r="D1031" s="10"/>
      <c r="E1031" s="10"/>
      <c r="F1031" s="10"/>
      <c r="G1031" s="10"/>
      <c r="H1031" s="10"/>
      <c r="I1031" s="10"/>
      <c r="J1031" s="10"/>
      <c r="K1031" s="10"/>
      <c r="L1031" s="10"/>
      <c r="M1031" s="10"/>
      <c r="N1031" s="10"/>
      <c r="O1031" s="10"/>
      <c r="P1031" s="10"/>
      <c r="Q1031" s="10"/>
      <c r="R1031" s="10"/>
    </row>
    <row r="1032" s="10" customFormat="true" ht="26.1" hidden="false" customHeight="true" outlineLevel="0" collapsed="false">
      <c r="A1032" s="152"/>
      <c r="B1032" s="153"/>
      <c r="K1032" s="55"/>
      <c r="L1032" s="55"/>
      <c r="M1032" s="55"/>
      <c r="N1032" s="55"/>
      <c r="O1032" s="55"/>
      <c r="P1032" s="55"/>
      <c r="Q1032" s="55"/>
      <c r="R1032" s="55"/>
    </row>
    <row r="1033" s="55" customFormat="true" ht="26.1" hidden="false" customHeight="true" outlineLevel="0" collapsed="false">
      <c r="A1033" s="152"/>
      <c r="B1033" s="153"/>
      <c r="C1033" s="10"/>
      <c r="D1033" s="10"/>
      <c r="E1033" s="10"/>
      <c r="F1033" s="10"/>
      <c r="G1033" s="10"/>
      <c r="H1033" s="10"/>
      <c r="I1033" s="10"/>
      <c r="J1033" s="10"/>
      <c r="K1033" s="10"/>
      <c r="L1033" s="10"/>
      <c r="M1033" s="10"/>
      <c r="N1033" s="10"/>
      <c r="O1033" s="10"/>
      <c r="P1033" s="10"/>
      <c r="Q1033" s="10"/>
      <c r="R1033" s="10"/>
    </row>
    <row r="1034" s="10" customFormat="true" ht="26.1" hidden="false" customHeight="true" outlineLevel="0" collapsed="false">
      <c r="A1034" s="152"/>
      <c r="B1034" s="153"/>
      <c r="K1034" s="55"/>
      <c r="L1034" s="55"/>
      <c r="M1034" s="55"/>
      <c r="N1034" s="55"/>
      <c r="O1034" s="55"/>
      <c r="P1034" s="55"/>
      <c r="Q1034" s="55"/>
      <c r="R1034" s="55"/>
    </row>
    <row r="1035" s="55" customFormat="true" ht="26.1" hidden="false" customHeight="true" outlineLevel="0" collapsed="false">
      <c r="A1035" s="152"/>
      <c r="B1035" s="152"/>
      <c r="C1035" s="10"/>
      <c r="D1035" s="10"/>
      <c r="E1035" s="10"/>
      <c r="F1035" s="10"/>
      <c r="G1035" s="10"/>
      <c r="H1035" s="10"/>
      <c r="I1035" s="10"/>
      <c r="J1035" s="10"/>
      <c r="K1035" s="10"/>
      <c r="L1035" s="10"/>
      <c r="M1035" s="10"/>
      <c r="N1035" s="10"/>
      <c r="O1035" s="10"/>
      <c r="P1035" s="10"/>
      <c r="Q1035" s="10"/>
      <c r="R1035" s="10"/>
    </row>
    <row r="1036" s="10" customFormat="true" ht="26.1" hidden="false" customHeight="true" outlineLevel="0" collapsed="false">
      <c r="A1036" s="152"/>
      <c r="B1036" s="153"/>
      <c r="K1036" s="165" t="e">
        <f aca="false">#REF!</f>
        <v>#REF!</v>
      </c>
      <c r="L1036" s="55"/>
      <c r="M1036" s="55"/>
      <c r="N1036" s="55"/>
      <c r="O1036" s="55"/>
      <c r="P1036" s="55"/>
      <c r="Q1036" s="55"/>
      <c r="R1036" s="55"/>
    </row>
    <row r="1037" s="55" customFormat="true" ht="26.1" hidden="false" customHeight="true" outlineLevel="0" collapsed="false">
      <c r="A1037" s="152"/>
      <c r="B1037" s="152"/>
      <c r="C1037" s="10"/>
      <c r="D1037" s="10"/>
      <c r="E1037" s="10"/>
      <c r="F1037" s="10"/>
      <c r="G1037" s="10"/>
      <c r="H1037" s="10"/>
      <c r="I1037" s="10"/>
      <c r="J1037" s="10"/>
    </row>
    <row r="1038" s="55" customFormat="true" ht="32.25" hidden="false" customHeight="true" outlineLevel="0" collapsed="false">
      <c r="A1038" s="152"/>
      <c r="B1038" s="153"/>
      <c r="C1038" s="10"/>
      <c r="D1038" s="10"/>
      <c r="E1038" s="10"/>
      <c r="F1038" s="10"/>
      <c r="G1038" s="10"/>
      <c r="H1038" s="10"/>
      <c r="I1038" s="10"/>
      <c r="J1038" s="10"/>
    </row>
    <row r="1039" s="10" customFormat="true" ht="26.1" hidden="false" customHeight="true" outlineLevel="0" collapsed="false">
      <c r="A1039" s="152"/>
      <c r="B1039" s="152"/>
      <c r="K1039" s="55"/>
      <c r="L1039" s="55"/>
      <c r="M1039" s="55"/>
      <c r="N1039" s="55"/>
      <c r="O1039" s="55"/>
      <c r="P1039" s="55"/>
      <c r="Q1039" s="55"/>
      <c r="R1039" s="55"/>
    </row>
    <row r="1040" s="55" customFormat="true" ht="26.1" hidden="false" customHeight="true" outlineLevel="0" collapsed="false">
      <c r="A1040" s="152"/>
      <c r="B1040" s="153"/>
      <c r="C1040" s="10"/>
      <c r="D1040" s="10"/>
      <c r="E1040" s="10"/>
      <c r="F1040" s="10"/>
      <c r="G1040" s="10"/>
      <c r="H1040" s="10"/>
      <c r="I1040" s="10"/>
      <c r="J1040" s="10"/>
      <c r="K1040" s="10"/>
      <c r="L1040" s="10"/>
      <c r="M1040" s="10"/>
      <c r="N1040" s="10"/>
      <c r="O1040" s="10"/>
      <c r="P1040" s="10"/>
      <c r="Q1040" s="10"/>
      <c r="R1040" s="10"/>
    </row>
    <row r="1041" s="10" customFormat="true" ht="26.1" hidden="false" customHeight="true" outlineLevel="0" collapsed="false">
      <c r="A1041" s="152"/>
      <c r="B1041" s="153"/>
      <c r="K1041" s="55"/>
      <c r="L1041" s="55"/>
      <c r="M1041" s="55"/>
      <c r="N1041" s="55"/>
      <c r="O1041" s="55"/>
      <c r="P1041" s="55"/>
      <c r="Q1041" s="55"/>
      <c r="R1041" s="55"/>
    </row>
    <row r="1042" s="55" customFormat="true" ht="26.1" hidden="false" customHeight="true" outlineLevel="0" collapsed="false">
      <c r="A1042" s="152"/>
      <c r="B1042" s="153"/>
      <c r="C1042" s="10"/>
      <c r="D1042" s="10"/>
      <c r="E1042" s="10"/>
      <c r="F1042" s="10"/>
      <c r="G1042" s="10"/>
      <c r="H1042" s="10"/>
      <c r="I1042" s="10"/>
      <c r="J1042" s="10"/>
    </row>
    <row r="1043" s="10" customFormat="true" ht="26.1" hidden="false" customHeight="true" outlineLevel="0" collapsed="false">
      <c r="A1043" s="152"/>
      <c r="B1043" s="153"/>
      <c r="K1043" s="58"/>
      <c r="L1043" s="58"/>
      <c r="M1043" s="58"/>
      <c r="N1043" s="58"/>
      <c r="O1043" s="58"/>
      <c r="P1043" s="58"/>
      <c r="Q1043" s="58"/>
      <c r="R1043" s="58"/>
    </row>
    <row r="1044" s="55" customFormat="true" ht="26.1" hidden="false" customHeight="true" outlineLevel="0" collapsed="false">
      <c r="A1044" s="152"/>
      <c r="B1044" s="152"/>
      <c r="C1044" s="10"/>
      <c r="D1044" s="10"/>
      <c r="E1044" s="10"/>
      <c r="F1044" s="10"/>
      <c r="G1044" s="10"/>
      <c r="H1044" s="10"/>
      <c r="I1044" s="10"/>
      <c r="J1044" s="10"/>
      <c r="K1044" s="10"/>
      <c r="L1044" s="10"/>
      <c r="M1044" s="10"/>
      <c r="N1044" s="10"/>
      <c r="O1044" s="10"/>
      <c r="P1044" s="10"/>
      <c r="Q1044" s="10"/>
      <c r="R1044" s="10"/>
    </row>
    <row r="1045" s="55" customFormat="true" ht="26.1" hidden="false" customHeight="true" outlineLevel="0" collapsed="false">
      <c r="A1045" s="152"/>
      <c r="B1045" s="153"/>
      <c r="C1045" s="10"/>
      <c r="D1045" s="10"/>
      <c r="E1045" s="10"/>
      <c r="F1045" s="10"/>
      <c r="G1045" s="10"/>
      <c r="H1045" s="10"/>
      <c r="I1045" s="10"/>
      <c r="J1045" s="10"/>
      <c r="K1045" s="10"/>
      <c r="L1045" s="10"/>
      <c r="M1045" s="10"/>
      <c r="N1045" s="10"/>
      <c r="O1045" s="10"/>
      <c r="P1045" s="10"/>
      <c r="Q1045" s="10"/>
      <c r="R1045" s="10"/>
    </row>
    <row r="1046" s="10" customFormat="true" ht="26.1" hidden="false" customHeight="true" outlineLevel="0" collapsed="false">
      <c r="A1046" s="152"/>
      <c r="B1046" s="153"/>
      <c r="K1046" s="55"/>
      <c r="L1046" s="55"/>
      <c r="M1046" s="55"/>
      <c r="N1046" s="55"/>
      <c r="O1046" s="55"/>
      <c r="P1046" s="55"/>
      <c r="Q1046" s="55"/>
      <c r="R1046" s="55"/>
    </row>
    <row r="1047" s="10" customFormat="true" ht="32.25" hidden="false" customHeight="true" outlineLevel="0" collapsed="false">
      <c r="A1047" s="161"/>
      <c r="B1047" s="162"/>
    </row>
    <row r="1048" s="10" customFormat="true" ht="32.25" hidden="false" customHeight="true" outlineLevel="0" collapsed="false">
      <c r="A1048" s="152"/>
      <c r="B1048" s="152"/>
      <c r="K1048" s="55"/>
      <c r="L1048" s="55"/>
      <c r="M1048" s="55"/>
      <c r="N1048" s="55"/>
      <c r="O1048" s="55"/>
      <c r="P1048" s="55"/>
      <c r="Q1048" s="55"/>
      <c r="R1048" s="55"/>
    </row>
    <row r="1049" s="55" customFormat="true" ht="32.25" hidden="false" customHeight="true" outlineLevel="0" collapsed="false">
      <c r="A1049" s="187"/>
      <c r="B1049" s="187"/>
      <c r="C1049" s="10"/>
      <c r="D1049" s="10"/>
      <c r="E1049" s="10"/>
      <c r="F1049" s="10"/>
      <c r="G1049" s="10"/>
      <c r="H1049" s="10"/>
      <c r="I1049" s="10"/>
      <c r="J1049" s="10"/>
      <c r="K1049" s="10"/>
      <c r="L1049" s="10"/>
      <c r="M1049" s="10"/>
      <c r="N1049" s="10"/>
      <c r="O1049" s="10"/>
      <c r="P1049" s="10"/>
      <c r="Q1049" s="10"/>
      <c r="R1049" s="10"/>
    </row>
    <row r="1050" s="55" customFormat="true" ht="26.1" hidden="false" customHeight="true" outlineLevel="0" collapsed="false">
      <c r="A1050" s="170"/>
      <c r="B1050" s="171"/>
      <c r="C1050" s="10"/>
      <c r="D1050" s="10"/>
      <c r="E1050" s="10"/>
      <c r="F1050" s="10"/>
      <c r="G1050" s="10"/>
      <c r="H1050" s="10"/>
      <c r="I1050" s="10"/>
      <c r="J1050" s="10"/>
    </row>
    <row r="1051" s="55" customFormat="true" ht="26.1" hidden="false" customHeight="true" outlineLevel="0" collapsed="false">
      <c r="A1051" s="212"/>
      <c r="B1051" s="212"/>
      <c r="C1051" s="10"/>
      <c r="D1051" s="10"/>
      <c r="E1051" s="10"/>
      <c r="F1051" s="10"/>
      <c r="G1051" s="10"/>
      <c r="H1051" s="10"/>
      <c r="I1051" s="10"/>
      <c r="J1051" s="10"/>
      <c r="K1051" s="10"/>
      <c r="L1051" s="10"/>
      <c r="M1051" s="10"/>
      <c r="N1051" s="10"/>
      <c r="O1051" s="10"/>
      <c r="P1051" s="10"/>
      <c r="Q1051" s="10"/>
      <c r="R1051" s="10"/>
    </row>
    <row r="1052" s="55" customFormat="true" ht="26.1" hidden="false" customHeight="true" outlineLevel="0" collapsed="false">
      <c r="A1052" s="161"/>
      <c r="B1052" s="162"/>
      <c r="C1052" s="10"/>
      <c r="D1052" s="10"/>
      <c r="E1052" s="10"/>
      <c r="F1052" s="10"/>
      <c r="G1052" s="10"/>
      <c r="H1052" s="10"/>
      <c r="I1052" s="10"/>
      <c r="J1052" s="10"/>
    </row>
    <row r="1053" s="10" customFormat="true" ht="26.1" hidden="false" customHeight="true" outlineLevel="0" collapsed="false">
      <c r="A1053" s="161"/>
      <c r="B1053" s="161"/>
      <c r="K1053" s="55"/>
      <c r="L1053" s="55"/>
      <c r="M1053" s="55"/>
      <c r="N1053" s="55"/>
      <c r="O1053" s="55"/>
      <c r="P1053" s="55"/>
      <c r="Q1053" s="55"/>
      <c r="R1053" s="55"/>
    </row>
    <row r="1054" s="10" customFormat="true" ht="26.1" hidden="false" customHeight="true" outlineLevel="0" collapsed="false">
      <c r="A1054" s="161"/>
      <c r="B1054" s="162"/>
    </row>
    <row r="1055" s="55" customFormat="true" ht="26.1" hidden="false" customHeight="true" outlineLevel="0" collapsed="false">
      <c r="A1055" s="161"/>
      <c r="B1055" s="161"/>
      <c r="C1055" s="10"/>
      <c r="D1055" s="10"/>
      <c r="E1055" s="10"/>
      <c r="F1055" s="10"/>
      <c r="G1055" s="10"/>
      <c r="H1055" s="10"/>
      <c r="I1055" s="10"/>
      <c r="J1055" s="10"/>
    </row>
    <row r="1056" s="10" customFormat="true" ht="26.1" hidden="false" customHeight="true" outlineLevel="0" collapsed="false">
      <c r="A1056" s="161"/>
      <c r="B1056" s="162"/>
    </row>
    <row r="1057" s="10" customFormat="true" ht="26.1" hidden="false" customHeight="true" outlineLevel="0" collapsed="false">
      <c r="A1057" s="161"/>
      <c r="B1057" s="162"/>
      <c r="K1057" s="55"/>
      <c r="L1057" s="55"/>
      <c r="M1057" s="55"/>
      <c r="N1057" s="55"/>
      <c r="O1057" s="55"/>
      <c r="P1057" s="55"/>
      <c r="Q1057" s="55"/>
      <c r="R1057" s="55"/>
    </row>
    <row r="1058" s="10" customFormat="true" ht="26.1" hidden="false" customHeight="true" outlineLevel="0" collapsed="false">
      <c r="A1058" s="161"/>
      <c r="B1058" s="161"/>
    </row>
    <row r="1059" s="55" customFormat="true" ht="26.1" hidden="false" customHeight="true" outlineLevel="0" collapsed="false">
      <c r="A1059" s="161"/>
      <c r="B1059" s="162"/>
      <c r="C1059" s="10"/>
      <c r="D1059" s="10"/>
      <c r="E1059" s="10"/>
      <c r="F1059" s="10"/>
      <c r="G1059" s="10"/>
      <c r="H1059" s="10"/>
      <c r="I1059" s="10"/>
      <c r="J1059" s="10"/>
    </row>
    <row r="1060" s="55" customFormat="true" ht="26.1" hidden="false" customHeight="true" outlineLevel="0" collapsed="false">
      <c r="A1060" s="161"/>
      <c r="B1060" s="161"/>
      <c r="C1060" s="10"/>
      <c r="D1060" s="10"/>
      <c r="E1060" s="10"/>
      <c r="F1060" s="10"/>
      <c r="G1060" s="10"/>
      <c r="H1060" s="10"/>
      <c r="I1060" s="10"/>
      <c r="J1060" s="10"/>
    </row>
    <row r="1061" s="10" customFormat="true" ht="26.1" hidden="false" customHeight="true" outlineLevel="0" collapsed="false">
      <c r="A1061" s="161"/>
      <c r="B1061" s="162"/>
    </row>
    <row r="1062" s="55" customFormat="true" ht="26.1" hidden="false" customHeight="true" outlineLevel="0" collapsed="false">
      <c r="A1062" s="161"/>
      <c r="B1062" s="161"/>
      <c r="C1062" s="10"/>
      <c r="D1062" s="10"/>
      <c r="E1062" s="10"/>
      <c r="F1062" s="10"/>
      <c r="G1062" s="10"/>
      <c r="H1062" s="10"/>
      <c r="I1062" s="10"/>
      <c r="J1062" s="10"/>
      <c r="K1062" s="10"/>
      <c r="L1062" s="10"/>
      <c r="M1062" s="10"/>
      <c r="N1062" s="10"/>
      <c r="O1062" s="10"/>
      <c r="P1062" s="10"/>
      <c r="Q1062" s="10"/>
      <c r="R1062" s="10"/>
    </row>
    <row r="1063" s="55" customFormat="true" ht="26.1" hidden="false" customHeight="true" outlineLevel="0" collapsed="false">
      <c r="A1063" s="161"/>
      <c r="B1063" s="162"/>
      <c r="C1063" s="10"/>
      <c r="D1063" s="10"/>
      <c r="E1063" s="10"/>
      <c r="F1063" s="10"/>
      <c r="G1063" s="10"/>
      <c r="H1063" s="10"/>
      <c r="I1063" s="10"/>
      <c r="J1063" s="10"/>
      <c r="K1063" s="10"/>
      <c r="L1063" s="10"/>
      <c r="M1063" s="10"/>
      <c r="N1063" s="10"/>
      <c r="O1063" s="10"/>
      <c r="P1063" s="10"/>
      <c r="Q1063" s="10"/>
      <c r="R1063" s="10"/>
    </row>
    <row r="1064" s="10" customFormat="true" ht="26.1" hidden="false" customHeight="true" outlineLevel="0" collapsed="false">
      <c r="A1064" s="161"/>
      <c r="B1064" s="162"/>
      <c r="K1064" s="55"/>
      <c r="L1064" s="55"/>
      <c r="M1064" s="55"/>
      <c r="N1064" s="55"/>
      <c r="O1064" s="55"/>
      <c r="P1064" s="55"/>
      <c r="Q1064" s="55"/>
      <c r="R1064" s="55"/>
    </row>
    <row r="1065" s="55" customFormat="true" ht="47.25" hidden="false" customHeight="true" outlineLevel="0" collapsed="false">
      <c r="A1065" s="161"/>
      <c r="B1065" s="161"/>
      <c r="C1065" s="10"/>
      <c r="D1065" s="10"/>
      <c r="E1065" s="10"/>
      <c r="F1065" s="10"/>
      <c r="G1065" s="10"/>
      <c r="H1065" s="10"/>
      <c r="I1065" s="10"/>
      <c r="J1065" s="10"/>
    </row>
    <row r="1066" s="10" customFormat="true" ht="47.25" hidden="false" customHeight="true" outlineLevel="0" collapsed="false">
      <c r="A1066" s="212"/>
      <c r="B1066" s="212"/>
      <c r="K1066" s="55"/>
      <c r="L1066" s="55"/>
      <c r="M1066" s="55"/>
      <c r="N1066" s="55"/>
      <c r="O1066" s="55"/>
      <c r="P1066" s="55"/>
      <c r="Q1066" s="55"/>
      <c r="R1066" s="55"/>
    </row>
    <row r="1067" s="55" customFormat="true" ht="26.1" hidden="false" customHeight="true" outlineLevel="0" collapsed="false">
      <c r="A1067" s="161"/>
      <c r="B1067" s="161"/>
      <c r="C1067" s="10"/>
      <c r="D1067" s="10"/>
      <c r="E1067" s="10"/>
      <c r="F1067" s="10"/>
      <c r="G1067" s="10"/>
      <c r="H1067" s="10"/>
      <c r="I1067" s="10"/>
      <c r="J1067" s="10"/>
    </row>
    <row r="1068" s="55" customFormat="true" ht="26.1" hidden="false" customHeight="true" outlineLevel="0" collapsed="false">
      <c r="A1068" s="161"/>
      <c r="B1068" s="162"/>
      <c r="C1068" s="10"/>
      <c r="D1068" s="10"/>
      <c r="E1068" s="10"/>
      <c r="F1068" s="10"/>
      <c r="G1068" s="10"/>
      <c r="H1068" s="10"/>
      <c r="I1068" s="10"/>
      <c r="J1068" s="10"/>
      <c r="K1068" s="10"/>
      <c r="L1068" s="10"/>
      <c r="M1068" s="10"/>
      <c r="N1068" s="10"/>
      <c r="O1068" s="10"/>
      <c r="P1068" s="10"/>
      <c r="Q1068" s="10"/>
      <c r="R1068" s="10"/>
    </row>
    <row r="1069" s="55" customFormat="true" ht="26.1" hidden="false" customHeight="true" outlineLevel="0" collapsed="false">
      <c r="A1069" s="161"/>
      <c r="B1069" s="162"/>
      <c r="C1069" s="10"/>
      <c r="D1069" s="10"/>
      <c r="E1069" s="10"/>
      <c r="F1069" s="10"/>
      <c r="G1069" s="10"/>
      <c r="H1069" s="10"/>
      <c r="I1069" s="10"/>
      <c r="J1069" s="10"/>
      <c r="K1069" s="10"/>
      <c r="L1069" s="10"/>
      <c r="M1069" s="10"/>
      <c r="N1069" s="10"/>
      <c r="O1069" s="10"/>
      <c r="P1069" s="10"/>
      <c r="Q1069" s="10"/>
      <c r="R1069" s="10"/>
    </row>
    <row r="1070" s="55" customFormat="true" ht="45.75" hidden="false" customHeight="true" outlineLevel="0" collapsed="false">
      <c r="A1070" s="161"/>
      <c r="B1070" s="162"/>
      <c r="C1070" s="10"/>
      <c r="D1070" s="10"/>
      <c r="E1070" s="10"/>
      <c r="F1070" s="10"/>
      <c r="G1070" s="10"/>
      <c r="H1070" s="10"/>
      <c r="I1070" s="10"/>
      <c r="J1070" s="10"/>
    </row>
    <row r="1071" s="55" customFormat="true" ht="34.5" hidden="false" customHeight="true" outlineLevel="0" collapsed="false">
      <c r="A1071" s="161"/>
      <c r="B1071" s="162"/>
      <c r="C1071" s="10"/>
      <c r="D1071" s="10"/>
      <c r="E1071" s="10"/>
      <c r="F1071" s="10"/>
      <c r="G1071" s="10"/>
      <c r="H1071" s="10"/>
      <c r="I1071" s="10"/>
      <c r="J1071" s="10"/>
      <c r="K1071" s="10"/>
      <c r="L1071" s="10"/>
      <c r="M1071" s="10"/>
      <c r="N1071" s="10"/>
      <c r="O1071" s="10"/>
      <c r="P1071" s="10"/>
      <c r="Q1071" s="10"/>
      <c r="R1071" s="10"/>
    </row>
    <row r="1072" s="55" customFormat="true" ht="26.1" hidden="false" customHeight="true" outlineLevel="0" collapsed="false">
      <c r="A1072" s="161"/>
      <c r="B1072" s="161"/>
      <c r="C1072" s="10"/>
      <c r="D1072" s="10"/>
      <c r="E1072" s="10"/>
      <c r="F1072" s="10"/>
      <c r="G1072" s="10"/>
      <c r="H1072" s="10"/>
      <c r="I1072" s="10"/>
      <c r="J1072" s="10"/>
      <c r="K1072" s="10"/>
      <c r="L1072" s="10"/>
      <c r="M1072" s="10"/>
      <c r="N1072" s="10"/>
      <c r="O1072" s="10"/>
      <c r="P1072" s="10"/>
      <c r="Q1072" s="10"/>
      <c r="R1072" s="10"/>
    </row>
    <row r="1073" s="10" customFormat="true" ht="26.1" hidden="false" customHeight="true" outlineLevel="0" collapsed="false">
      <c r="A1073" s="161"/>
      <c r="B1073" s="161"/>
    </row>
    <row r="1074" s="58" customFormat="true" ht="26.1" hidden="false" customHeight="true" outlineLevel="0" collapsed="false">
      <c r="A1074" s="161"/>
      <c r="B1074" s="162"/>
      <c r="C1074" s="10"/>
      <c r="D1074" s="10"/>
      <c r="E1074" s="10"/>
      <c r="F1074" s="10"/>
      <c r="G1074" s="10"/>
      <c r="H1074" s="10"/>
      <c r="I1074" s="10"/>
      <c r="J1074" s="10"/>
      <c r="K1074" s="55"/>
      <c r="L1074" s="55"/>
      <c r="M1074" s="55"/>
      <c r="N1074" s="55"/>
      <c r="O1074" s="55"/>
      <c r="P1074" s="55"/>
      <c r="Q1074" s="55"/>
      <c r="R1074" s="55"/>
    </row>
    <row r="1075" s="10" customFormat="true" ht="31.5" hidden="false" customHeight="true" outlineLevel="0" collapsed="false">
      <c r="A1075" s="161"/>
      <c r="B1075" s="161"/>
      <c r="K1075" s="55"/>
      <c r="L1075" s="55"/>
      <c r="M1075" s="55"/>
      <c r="N1075" s="55"/>
      <c r="O1075" s="55"/>
      <c r="P1075" s="55"/>
      <c r="Q1075" s="55"/>
      <c r="R1075" s="55"/>
    </row>
    <row r="1076" s="55" customFormat="true" ht="34.5" hidden="false" customHeight="true" outlineLevel="0" collapsed="false">
      <c r="A1076" s="161"/>
      <c r="B1076" s="161"/>
      <c r="C1076" s="10"/>
      <c r="D1076" s="10"/>
      <c r="E1076" s="10"/>
      <c r="F1076" s="10"/>
      <c r="G1076" s="10"/>
      <c r="H1076" s="10"/>
      <c r="I1076" s="10"/>
      <c r="J1076" s="10"/>
      <c r="K1076" s="10"/>
      <c r="L1076" s="10"/>
      <c r="M1076" s="10"/>
      <c r="N1076" s="10"/>
      <c r="O1076" s="10"/>
      <c r="P1076" s="10"/>
      <c r="Q1076" s="10"/>
      <c r="R1076" s="10"/>
    </row>
    <row r="1077" s="55" customFormat="true" ht="33.75" hidden="false" customHeight="true" outlineLevel="0" collapsed="false">
      <c r="A1077" s="161"/>
      <c r="B1077" s="161"/>
      <c r="C1077" s="10"/>
      <c r="D1077" s="10"/>
      <c r="E1077" s="10"/>
      <c r="F1077" s="10"/>
      <c r="G1077" s="10"/>
      <c r="H1077" s="10"/>
      <c r="I1077" s="10"/>
      <c r="J1077" s="10"/>
    </row>
    <row r="1078" s="10" customFormat="true" ht="32.25" hidden="false" customHeight="true" outlineLevel="0" collapsed="false">
      <c r="A1078" s="161"/>
      <c r="B1078" s="162"/>
      <c r="K1078" s="55"/>
      <c r="L1078" s="55"/>
      <c r="M1078" s="55"/>
      <c r="N1078" s="55"/>
      <c r="O1078" s="55"/>
      <c r="P1078" s="55"/>
      <c r="Q1078" s="55"/>
      <c r="R1078" s="55"/>
    </row>
    <row r="1079" s="10" customFormat="true" ht="37.5" hidden="false" customHeight="true" outlineLevel="0" collapsed="false">
      <c r="A1079" s="161"/>
      <c r="B1079" s="162"/>
    </row>
    <row r="1080" s="10" customFormat="true" ht="26.25" hidden="false" customHeight="true" outlineLevel="0" collapsed="false">
      <c r="A1080" s="161"/>
      <c r="B1080" s="161"/>
      <c r="K1080" s="55"/>
      <c r="L1080" s="55"/>
      <c r="M1080" s="55"/>
      <c r="N1080" s="55"/>
      <c r="O1080" s="55"/>
      <c r="P1080" s="55"/>
      <c r="Q1080" s="55"/>
      <c r="R1080" s="55"/>
    </row>
    <row r="1081" s="10" customFormat="true" ht="30.75" hidden="false" customHeight="true" outlineLevel="0" collapsed="false">
      <c r="A1081" s="161"/>
      <c r="B1081" s="162"/>
    </row>
    <row r="1082" s="10" customFormat="true" ht="35.25" hidden="false" customHeight="true" outlineLevel="0" collapsed="false">
      <c r="A1082" s="161"/>
      <c r="B1082" s="162"/>
      <c r="K1082" s="55"/>
      <c r="L1082" s="55"/>
      <c r="M1082" s="55"/>
      <c r="N1082" s="55"/>
      <c r="O1082" s="55"/>
      <c r="P1082" s="55"/>
      <c r="Q1082" s="55"/>
      <c r="R1082" s="55"/>
    </row>
    <row r="1083" s="10" customFormat="true" ht="24.95" hidden="false" customHeight="true" outlineLevel="0" collapsed="false">
      <c r="A1083" s="161"/>
      <c r="B1083" s="161"/>
      <c r="K1083" s="55"/>
      <c r="L1083" s="55"/>
      <c r="M1083" s="55"/>
      <c r="N1083" s="55"/>
      <c r="O1083" s="55"/>
      <c r="P1083" s="55"/>
      <c r="Q1083" s="55"/>
      <c r="R1083" s="55"/>
    </row>
    <row r="1084" s="10" customFormat="true" ht="24.95" hidden="false" customHeight="true" outlineLevel="0" collapsed="false">
      <c r="A1084" s="161"/>
      <c r="B1084" s="162"/>
      <c r="K1084" s="55"/>
      <c r="L1084" s="55"/>
      <c r="M1084" s="55"/>
      <c r="N1084" s="55"/>
      <c r="O1084" s="55"/>
      <c r="P1084" s="55"/>
      <c r="Q1084" s="55"/>
      <c r="R1084" s="55"/>
    </row>
    <row r="1085" s="55" customFormat="true" ht="24.95" hidden="false" customHeight="true" outlineLevel="0" collapsed="false">
      <c r="A1085" s="161"/>
      <c r="B1085" s="161"/>
      <c r="C1085" s="10"/>
      <c r="D1085" s="10"/>
      <c r="E1085" s="10"/>
      <c r="F1085" s="10"/>
      <c r="G1085" s="10"/>
      <c r="H1085" s="10"/>
      <c r="I1085" s="10"/>
      <c r="J1085" s="10"/>
    </row>
    <row r="1086" s="10" customFormat="true" ht="24.95" hidden="false" customHeight="true" outlineLevel="0" collapsed="false">
      <c r="A1086" s="161"/>
      <c r="B1086" s="162"/>
      <c r="K1086" s="55"/>
      <c r="L1086" s="55"/>
      <c r="M1086" s="55"/>
      <c r="N1086" s="55"/>
      <c r="O1086" s="55"/>
      <c r="P1086" s="55"/>
      <c r="Q1086" s="55"/>
      <c r="R1086" s="55"/>
    </row>
    <row r="1087" s="10" customFormat="true" ht="24.95" hidden="false" customHeight="true" outlineLevel="0" collapsed="false">
      <c r="A1087" s="161"/>
      <c r="B1087" s="162"/>
      <c r="K1087" s="55"/>
      <c r="L1087" s="55"/>
      <c r="M1087" s="55"/>
      <c r="N1087" s="55"/>
      <c r="O1087" s="55"/>
      <c r="P1087" s="55"/>
      <c r="Q1087" s="55"/>
      <c r="R1087" s="55"/>
    </row>
    <row r="1088" s="10" customFormat="true" ht="24.95" hidden="false" customHeight="true" outlineLevel="0" collapsed="false">
      <c r="A1088" s="161"/>
      <c r="B1088" s="162"/>
    </row>
    <row r="1089" s="10" customFormat="true" ht="24.95" hidden="false" customHeight="true" outlineLevel="0" collapsed="false">
      <c r="A1089" s="161"/>
      <c r="B1089" s="162"/>
      <c r="K1089" s="58"/>
      <c r="L1089" s="58"/>
      <c r="M1089" s="58"/>
      <c r="N1089" s="58"/>
      <c r="O1089" s="58"/>
      <c r="P1089" s="58"/>
      <c r="Q1089" s="58"/>
      <c r="R1089" s="58"/>
    </row>
    <row r="1090" s="10" customFormat="true" ht="24.95" hidden="false" customHeight="true" outlineLevel="0" collapsed="false">
      <c r="A1090" s="161"/>
      <c r="B1090" s="162"/>
    </row>
    <row r="1091" s="160" customFormat="true" ht="24.95" hidden="false" customHeight="true" outlineLevel="0" collapsed="false">
      <c r="A1091" s="161"/>
      <c r="B1091" s="162"/>
      <c r="C1091" s="10"/>
      <c r="D1091" s="10"/>
      <c r="E1091" s="10"/>
      <c r="F1091" s="10"/>
      <c r="G1091" s="10"/>
      <c r="H1091" s="10"/>
      <c r="I1091" s="10"/>
      <c r="J1091" s="10"/>
      <c r="K1091" s="55"/>
      <c r="L1091" s="55"/>
      <c r="M1091" s="55"/>
      <c r="N1091" s="55"/>
      <c r="O1091" s="55"/>
      <c r="P1091" s="55"/>
      <c r="Q1091" s="55"/>
      <c r="R1091" s="55"/>
    </row>
    <row r="1092" s="10" customFormat="true" ht="24.95" hidden="false" customHeight="true" outlineLevel="0" collapsed="false">
      <c r="A1092" s="161"/>
      <c r="B1092" s="161"/>
      <c r="K1092" s="55"/>
      <c r="L1092" s="55"/>
      <c r="M1092" s="55"/>
      <c r="N1092" s="55"/>
      <c r="O1092" s="55"/>
      <c r="P1092" s="55"/>
      <c r="Q1092" s="55"/>
      <c r="R1092" s="55"/>
    </row>
    <row r="1093" s="10" customFormat="true" ht="24.95" hidden="false" customHeight="true" outlineLevel="0" collapsed="false">
      <c r="A1093" s="161"/>
      <c r="B1093" s="162"/>
    </row>
    <row r="1094" s="10" customFormat="true" ht="24.95" hidden="false" customHeight="true" outlineLevel="0" collapsed="false">
      <c r="A1094" s="161"/>
      <c r="B1094" s="161"/>
    </row>
    <row r="1095" s="10" customFormat="true" ht="24.95" hidden="false" customHeight="true" outlineLevel="0" collapsed="false">
      <c r="A1095" s="161"/>
      <c r="B1095" s="162"/>
      <c r="S1095" s="111"/>
      <c r="T1095" s="111"/>
      <c r="U1095" s="111"/>
      <c r="V1095" s="111"/>
      <c r="W1095" s="111"/>
    </row>
    <row r="1096" s="10" customFormat="true" ht="24.95" hidden="false" customHeight="true" outlineLevel="0" collapsed="false">
      <c r="A1096" s="161"/>
      <c r="B1096" s="162"/>
    </row>
    <row r="1097" s="10" customFormat="true" ht="24.95" hidden="false" customHeight="true" outlineLevel="0" collapsed="false">
      <c r="A1097" s="161"/>
      <c r="B1097" s="161"/>
    </row>
    <row r="1098" s="10" customFormat="true" ht="24.95" hidden="false" customHeight="true" outlineLevel="0" collapsed="false">
      <c r="A1098" s="161"/>
      <c r="B1098" s="161"/>
    </row>
    <row r="1099" s="10" customFormat="true" ht="24.95" hidden="false" customHeight="true" outlineLevel="0" collapsed="false">
      <c r="A1099" s="161"/>
      <c r="B1099" s="161"/>
    </row>
    <row r="1100" s="10" customFormat="true" ht="24.95" hidden="false" customHeight="true" outlineLevel="0" collapsed="false">
      <c r="A1100" s="170"/>
      <c r="B1100" s="170"/>
      <c r="K1100" s="55"/>
      <c r="L1100" s="55"/>
      <c r="M1100" s="55"/>
      <c r="N1100" s="55"/>
      <c r="O1100" s="55"/>
      <c r="P1100" s="55"/>
      <c r="Q1100" s="55"/>
      <c r="R1100" s="55"/>
    </row>
    <row r="1101" s="160" customFormat="true" ht="24.95" hidden="false" customHeight="true" outlineLevel="0" collapsed="false">
      <c r="A1101" s="161"/>
      <c r="B1101" s="161"/>
      <c r="C1101" s="10"/>
      <c r="D1101" s="10"/>
      <c r="E1101" s="10"/>
      <c r="F1101" s="10"/>
      <c r="G1101" s="10"/>
      <c r="H1101" s="10"/>
      <c r="I1101" s="10"/>
      <c r="J1101" s="10"/>
      <c r="K1101" s="10"/>
      <c r="L1101" s="10"/>
      <c r="M1101" s="10"/>
      <c r="N1101" s="10"/>
      <c r="O1101" s="10"/>
      <c r="P1101" s="10"/>
      <c r="Q1101" s="10"/>
      <c r="R1101" s="10"/>
    </row>
    <row r="1102" s="10" customFormat="true" ht="24.95" hidden="false" customHeight="true" outlineLevel="0" collapsed="false">
      <c r="A1102" s="161"/>
      <c r="B1102" s="161"/>
    </row>
    <row r="1103" s="10" customFormat="true" ht="24.95" hidden="false" customHeight="true" outlineLevel="0" collapsed="false">
      <c r="A1103" s="161"/>
      <c r="B1103" s="161"/>
    </row>
    <row r="1104" s="111" customFormat="true" ht="41.25" hidden="false" customHeight="true" outlineLevel="0" collapsed="false">
      <c r="A1104" s="162"/>
      <c r="B1104" s="162"/>
      <c r="C1104" s="10"/>
      <c r="D1104" s="10"/>
      <c r="E1104" s="10"/>
      <c r="F1104" s="10"/>
      <c r="G1104" s="10"/>
      <c r="H1104" s="10"/>
      <c r="I1104" s="10"/>
      <c r="J1104" s="10"/>
      <c r="K1104" s="10"/>
      <c r="L1104" s="10"/>
      <c r="M1104" s="10"/>
      <c r="N1104" s="10"/>
      <c r="O1104" s="10"/>
      <c r="P1104" s="10"/>
      <c r="Q1104" s="10"/>
      <c r="R1104" s="10"/>
    </row>
    <row r="1105" s="10" customFormat="true" ht="24.95" hidden="false" customHeight="true" outlineLevel="0" collapsed="false">
      <c r="A1105" s="161"/>
      <c r="B1105" s="161"/>
    </row>
    <row r="1106" s="10" customFormat="true" ht="24.95" hidden="false" customHeight="true" outlineLevel="0" collapsed="false">
      <c r="A1106" s="161"/>
      <c r="B1106" s="161"/>
      <c r="K1106" s="160"/>
      <c r="L1106" s="160"/>
      <c r="M1106" s="160"/>
      <c r="N1106" s="160"/>
      <c r="O1106" s="160"/>
      <c r="P1106" s="160"/>
      <c r="Q1106" s="160"/>
      <c r="R1106" s="160"/>
    </row>
    <row r="1107" s="10" customFormat="true" ht="24.95" hidden="false" customHeight="true" outlineLevel="0" collapsed="false">
      <c r="A1107" s="161"/>
      <c r="B1107" s="161"/>
    </row>
    <row r="1108" s="10" customFormat="true" ht="24.95" hidden="false" customHeight="true" outlineLevel="0" collapsed="false">
      <c r="A1108" s="161"/>
      <c r="B1108" s="161"/>
    </row>
    <row r="1109" s="10" customFormat="true" ht="24.95" hidden="false" customHeight="true" outlineLevel="0" collapsed="false">
      <c r="A1109" s="161"/>
      <c r="B1109" s="161"/>
    </row>
    <row r="1110" s="10" customFormat="true" ht="24.95" hidden="false" customHeight="true" outlineLevel="0" collapsed="false">
      <c r="A1110" s="161"/>
      <c r="B1110" s="161"/>
      <c r="K1110" s="111"/>
      <c r="L1110" s="111"/>
      <c r="M1110" s="111"/>
      <c r="N1110" s="111"/>
      <c r="O1110" s="111"/>
      <c r="P1110" s="111"/>
      <c r="Q1110" s="111"/>
      <c r="R1110" s="111"/>
    </row>
    <row r="1111" s="10" customFormat="true" ht="24.95" hidden="false" customHeight="true" outlineLevel="0" collapsed="false">
      <c r="A1111" s="161"/>
      <c r="B1111" s="161"/>
    </row>
    <row r="1112" s="10" customFormat="true" ht="24.95" hidden="false" customHeight="true" outlineLevel="0" collapsed="false">
      <c r="A1112" s="161"/>
      <c r="B1112" s="161"/>
    </row>
    <row r="1113" s="10" customFormat="true" ht="24.95" hidden="false" customHeight="true" outlineLevel="0" collapsed="false">
      <c r="A1113" s="161"/>
      <c r="B1113" s="161"/>
    </row>
    <row r="1114" s="10" customFormat="true" ht="24.95" hidden="false" customHeight="true" outlineLevel="0" collapsed="false">
      <c r="A1114" s="152"/>
      <c r="B1114" s="152"/>
    </row>
    <row r="1115" s="237" customFormat="true" ht="24.95" hidden="false" customHeight="true" outlineLevel="0" collapsed="false">
      <c r="A1115" s="152"/>
      <c r="B1115" s="152"/>
      <c r="C1115" s="10"/>
      <c r="D1115" s="10"/>
      <c r="E1115" s="10"/>
      <c r="F1115" s="10"/>
      <c r="G1115" s="10"/>
      <c r="H1115" s="10"/>
      <c r="I1115" s="10"/>
      <c r="J1115" s="10"/>
      <c r="K1115" s="10"/>
      <c r="L1115" s="10"/>
      <c r="M1115" s="10"/>
      <c r="N1115" s="10"/>
      <c r="O1115" s="10"/>
      <c r="P1115" s="10"/>
      <c r="Q1115" s="10"/>
      <c r="R1115" s="10"/>
    </row>
    <row r="1116" s="10" customFormat="true" ht="24.95" hidden="false" customHeight="true" outlineLevel="0" collapsed="false">
      <c r="A1116" s="187"/>
      <c r="B1116" s="187"/>
      <c r="K1116" s="160"/>
      <c r="L1116" s="160"/>
      <c r="M1116" s="160"/>
      <c r="N1116" s="160"/>
      <c r="O1116" s="160"/>
      <c r="P1116" s="160"/>
      <c r="Q1116" s="160"/>
      <c r="R1116" s="160"/>
    </row>
    <row r="1117" s="10" customFormat="true" ht="24.95" hidden="false" customHeight="true" outlineLevel="0" collapsed="false">
      <c r="A1117" s="170"/>
      <c r="B1117" s="170"/>
    </row>
    <row r="1118" s="10" customFormat="true" ht="24.95" hidden="false" customHeight="true" outlineLevel="0" collapsed="false">
      <c r="A1118" s="161"/>
      <c r="B1118" s="161"/>
    </row>
    <row r="1119" s="10" customFormat="true" ht="24.95" hidden="false" customHeight="true" outlineLevel="0" collapsed="false">
      <c r="A1119" s="161"/>
      <c r="B1119" s="161"/>
      <c r="K1119" s="111"/>
      <c r="L1119" s="111"/>
      <c r="M1119" s="111"/>
      <c r="N1119" s="111"/>
      <c r="O1119" s="111"/>
      <c r="P1119" s="111"/>
      <c r="Q1119" s="111"/>
      <c r="R1119" s="111"/>
    </row>
    <row r="1120" s="10" customFormat="true" ht="24.95" hidden="false" customHeight="true" outlineLevel="0" collapsed="false">
      <c r="A1120" s="161"/>
      <c r="B1120" s="161"/>
    </row>
    <row r="1121" s="10" customFormat="true" ht="24.95" hidden="false" customHeight="true" outlineLevel="0" collapsed="false">
      <c r="A1121" s="161"/>
      <c r="B1121" s="161"/>
      <c r="K1121" s="8" t="e">
        <f aca="false">#REF!</f>
        <v>#REF!</v>
      </c>
    </row>
    <row r="1122" s="10" customFormat="true" ht="24.95" hidden="false" customHeight="true" outlineLevel="0" collapsed="false">
      <c r="A1122" s="161"/>
      <c r="B1122" s="161"/>
    </row>
    <row r="1123" s="10" customFormat="true" ht="24.95" hidden="false" customHeight="true" outlineLevel="0" collapsed="false">
      <c r="A1123" s="185"/>
      <c r="B1123" s="185"/>
    </row>
    <row r="1124" s="10" customFormat="true" ht="24.95" hidden="false" customHeight="true" outlineLevel="0" collapsed="false">
      <c r="A1124" s="161"/>
      <c r="B1124" s="161"/>
    </row>
    <row r="1125" s="10" customFormat="true" ht="24.95" hidden="false" customHeight="true" outlineLevel="0" collapsed="false">
      <c r="A1125" s="161"/>
      <c r="B1125" s="161"/>
    </row>
    <row r="1126" s="10" customFormat="true" ht="24.95" hidden="false" customHeight="true" outlineLevel="0" collapsed="false">
      <c r="A1126" s="161"/>
      <c r="B1126" s="161"/>
    </row>
    <row r="1127" s="10" customFormat="true" ht="24.95" hidden="false" customHeight="true" outlineLevel="0" collapsed="false">
      <c r="A1127" s="161"/>
      <c r="B1127" s="161"/>
    </row>
    <row r="1128" s="10" customFormat="true" ht="24.95" hidden="false" customHeight="true" outlineLevel="0" collapsed="false">
      <c r="A1128" s="161"/>
      <c r="B1128" s="161"/>
    </row>
    <row r="1129" s="10" customFormat="true" ht="24.95" hidden="false" customHeight="true" outlineLevel="0" collapsed="false">
      <c r="A1129" s="161"/>
      <c r="B1129" s="161"/>
    </row>
    <row r="1130" s="10" customFormat="true" ht="24.95" hidden="false" customHeight="true" outlineLevel="0" collapsed="false">
      <c r="A1130" s="161"/>
      <c r="B1130" s="161"/>
      <c r="I1130" s="111"/>
      <c r="J1130" s="111"/>
      <c r="K1130" s="237"/>
      <c r="L1130" s="237"/>
      <c r="M1130" s="237"/>
      <c r="N1130" s="237"/>
      <c r="O1130" s="237"/>
      <c r="P1130" s="237"/>
      <c r="Q1130" s="237"/>
      <c r="R1130" s="237"/>
    </row>
    <row r="1131" s="10" customFormat="true" ht="24.95" hidden="false" customHeight="true" outlineLevel="0" collapsed="false">
      <c r="A1131" s="161"/>
      <c r="B1131" s="161"/>
    </row>
    <row r="1132" s="10" customFormat="true" ht="24.95" hidden="false" customHeight="true" outlineLevel="0" collapsed="false">
      <c r="A1132" s="161"/>
      <c r="B1132" s="161"/>
    </row>
    <row r="1133" s="10" customFormat="true" ht="24.95" hidden="false" customHeight="true" outlineLevel="0" collapsed="false">
      <c r="A1133" s="161"/>
      <c r="B1133" s="161"/>
    </row>
    <row r="1134" s="10" customFormat="true" ht="24.95" hidden="false" customHeight="true" outlineLevel="0" collapsed="false">
      <c r="A1134" s="185"/>
      <c r="B1134" s="185"/>
      <c r="C1134" s="111"/>
      <c r="D1134" s="111"/>
      <c r="E1134" s="111"/>
      <c r="F1134" s="111"/>
      <c r="G1134" s="111"/>
      <c r="H1134" s="111"/>
    </row>
    <row r="1135" s="10" customFormat="true" ht="24.95" hidden="false" customHeight="true" outlineLevel="0" collapsed="false">
      <c r="A1135" s="161"/>
      <c r="B1135" s="161"/>
    </row>
    <row r="1136" s="10" customFormat="true" ht="24.95" hidden="false" customHeight="true" outlineLevel="0" collapsed="false">
      <c r="A1136" s="161"/>
      <c r="B1136" s="161"/>
    </row>
    <row r="1137" s="10" customFormat="true" ht="24.95" hidden="false" customHeight="true" outlineLevel="0" collapsed="false">
      <c r="A1137" s="161"/>
      <c r="B1137" s="161"/>
    </row>
    <row r="1138" s="10" customFormat="true" ht="24.95" hidden="false" customHeight="true" outlineLevel="0" collapsed="false">
      <c r="A1138" s="161"/>
      <c r="B1138" s="161"/>
    </row>
    <row r="1139" s="10" customFormat="true" ht="24.95" hidden="false" customHeight="true" outlineLevel="0" collapsed="false">
      <c r="A1139" s="161"/>
      <c r="B1139" s="161"/>
    </row>
    <row r="1140" s="10" customFormat="true" ht="24.95" hidden="false" customHeight="true" outlineLevel="0" collapsed="false">
      <c r="A1140" s="161"/>
      <c r="B1140" s="161"/>
    </row>
    <row r="1141" s="10" customFormat="true" ht="24.95" hidden="false" customHeight="true" outlineLevel="0" collapsed="false">
      <c r="A1141" s="161"/>
      <c r="B1141" s="161"/>
    </row>
    <row r="1142" s="10" customFormat="true" ht="24.95" hidden="false" customHeight="true" outlineLevel="0" collapsed="false">
      <c r="A1142" s="161"/>
      <c r="B1142" s="161"/>
    </row>
    <row r="1143" s="10" customFormat="true" ht="24.95" hidden="false" customHeight="true" outlineLevel="0" collapsed="false">
      <c r="A1143" s="161"/>
      <c r="B1143" s="161"/>
    </row>
    <row r="1144" s="10" customFormat="true" ht="24.95" hidden="false" customHeight="true" outlineLevel="0" collapsed="false">
      <c r="A1144" s="161"/>
      <c r="B1144" s="161"/>
    </row>
    <row r="1145" s="10" customFormat="true" ht="24.95" hidden="false" customHeight="true" outlineLevel="0" collapsed="false">
      <c r="A1145" s="161"/>
      <c r="B1145" s="161"/>
    </row>
    <row r="1146" s="10" customFormat="true" ht="24.95" hidden="false" customHeight="true" outlineLevel="0" collapsed="false">
      <c r="A1146" s="161"/>
      <c r="B1146" s="161"/>
    </row>
    <row r="1147" s="10" customFormat="true" ht="24.95" hidden="false" customHeight="true" outlineLevel="0" collapsed="false">
      <c r="A1147" s="161"/>
      <c r="B1147" s="161"/>
    </row>
    <row r="1148" s="10" customFormat="true" ht="24.95" hidden="false" customHeight="true" outlineLevel="0" collapsed="false">
      <c r="A1148" s="161"/>
      <c r="B1148" s="161"/>
    </row>
    <row r="1149" s="10" customFormat="true" ht="24.95" hidden="false" customHeight="true" outlineLevel="0" collapsed="false">
      <c r="A1149" s="161"/>
      <c r="B1149" s="161"/>
    </row>
    <row r="1150" s="10" customFormat="true" ht="24.95" hidden="false" customHeight="true" outlineLevel="0" collapsed="false">
      <c r="A1150" s="161"/>
      <c r="B1150" s="161"/>
    </row>
    <row r="1151" s="10" customFormat="true" ht="24.95" hidden="false" customHeight="true" outlineLevel="0" collapsed="false">
      <c r="A1151" s="161"/>
      <c r="B1151" s="161"/>
    </row>
    <row r="1152" s="10" customFormat="true" ht="24.95" hidden="false" customHeight="true" outlineLevel="0" collapsed="false">
      <c r="A1152" s="161"/>
      <c r="B1152" s="161"/>
    </row>
    <row r="1153" s="10" customFormat="true" ht="24.95" hidden="false" customHeight="true" outlineLevel="0" collapsed="false">
      <c r="A1153" s="161"/>
      <c r="B1153" s="161"/>
    </row>
    <row r="1154" s="10" customFormat="true" ht="24.95" hidden="false" customHeight="true" outlineLevel="0" collapsed="false">
      <c r="A1154" s="161"/>
      <c r="B1154" s="161"/>
    </row>
    <row r="1155" s="10" customFormat="true" ht="24.95" hidden="false" customHeight="true" outlineLevel="0" collapsed="false">
      <c r="A1155" s="161"/>
      <c r="B1155" s="161"/>
    </row>
    <row r="1156" s="10" customFormat="true" ht="24.95" hidden="false" customHeight="true" outlineLevel="0" collapsed="false">
      <c r="A1156" s="161"/>
      <c r="B1156" s="161"/>
    </row>
    <row r="1157" s="10" customFormat="true" ht="24.95" hidden="false" customHeight="true" outlineLevel="0" collapsed="false">
      <c r="A1157" s="161"/>
      <c r="B1157" s="161"/>
    </row>
    <row r="1158" s="10" customFormat="true" ht="24.95" hidden="false" customHeight="true" outlineLevel="0" collapsed="false">
      <c r="A1158" s="161"/>
      <c r="B1158" s="161"/>
    </row>
    <row r="1159" s="10" customFormat="true" ht="24.95" hidden="false" customHeight="true" outlineLevel="0" collapsed="false">
      <c r="A1159" s="161"/>
      <c r="B1159" s="161"/>
    </row>
    <row r="1160" s="10" customFormat="true" ht="24.95" hidden="false" customHeight="true" outlineLevel="0" collapsed="false">
      <c r="A1160" s="161"/>
      <c r="B1160" s="161"/>
    </row>
    <row r="1161" s="10" customFormat="true" ht="24.95" hidden="false" customHeight="true" outlineLevel="0" collapsed="false">
      <c r="A1161" s="161"/>
      <c r="B1161" s="161"/>
    </row>
    <row r="1162" s="10" customFormat="true" ht="24.95" hidden="false" customHeight="true" outlineLevel="0" collapsed="false">
      <c r="A1162" s="161"/>
      <c r="B1162" s="161"/>
    </row>
    <row r="1163" s="10" customFormat="true" ht="24.95" hidden="false" customHeight="true" outlineLevel="0" collapsed="false">
      <c r="A1163" s="161"/>
      <c r="B1163" s="161"/>
    </row>
    <row r="1164" s="10" customFormat="true" ht="24.95" hidden="false" customHeight="true" outlineLevel="0" collapsed="false">
      <c r="A1164" s="161"/>
      <c r="B1164" s="161"/>
    </row>
    <row r="1165" s="10" customFormat="true" ht="24.95" hidden="false" customHeight="true" outlineLevel="0" collapsed="false">
      <c r="A1165" s="161"/>
      <c r="B1165" s="161"/>
    </row>
    <row r="1166" s="10" customFormat="true" ht="24.95" hidden="false" customHeight="true" outlineLevel="0" collapsed="false">
      <c r="A1166" s="161"/>
      <c r="B1166" s="161"/>
    </row>
    <row r="1167" s="10" customFormat="true" ht="24.95" hidden="false" customHeight="true" outlineLevel="0" collapsed="false">
      <c r="A1167" s="161"/>
      <c r="B1167" s="161"/>
    </row>
    <row r="1168" s="10" customFormat="true" ht="24.95" hidden="false" customHeight="true" outlineLevel="0" collapsed="false">
      <c r="A1168" s="161"/>
      <c r="B1168" s="161"/>
    </row>
    <row r="1169" s="10" customFormat="true" ht="24.95" hidden="false" customHeight="true" outlineLevel="0" collapsed="false">
      <c r="A1169" s="161"/>
      <c r="B1169" s="161"/>
    </row>
    <row r="1170" s="10" customFormat="true" ht="24.95" hidden="false" customHeight="true" outlineLevel="0" collapsed="false">
      <c r="A1170" s="161"/>
      <c r="B1170" s="161"/>
    </row>
    <row r="1171" s="10" customFormat="true" ht="24.95" hidden="false" customHeight="true" outlineLevel="0" collapsed="false">
      <c r="A1171" s="161"/>
      <c r="B1171" s="161"/>
    </row>
    <row r="1172" s="10" customFormat="true" ht="24.95" hidden="false" customHeight="true" outlineLevel="0" collapsed="false">
      <c r="A1172" s="161"/>
      <c r="B1172" s="161"/>
    </row>
    <row r="1173" s="10" customFormat="true" ht="24.95" hidden="false" customHeight="true" outlineLevel="0" collapsed="false">
      <c r="A1173" s="161"/>
      <c r="B1173" s="161"/>
    </row>
    <row r="1174" s="10" customFormat="true" ht="24.95" hidden="false" customHeight="true" outlineLevel="0" collapsed="false">
      <c r="A1174" s="161"/>
      <c r="B1174" s="161"/>
    </row>
    <row r="1175" s="10" customFormat="true" ht="24.95" hidden="false" customHeight="true" outlineLevel="0" collapsed="false">
      <c r="A1175" s="161"/>
      <c r="B1175" s="161"/>
    </row>
    <row r="1176" s="10" customFormat="true" ht="24.95" hidden="false" customHeight="true" outlineLevel="0" collapsed="false">
      <c r="A1176" s="161"/>
      <c r="B1176" s="161"/>
    </row>
    <row r="1177" s="10" customFormat="true" ht="24.95" hidden="false" customHeight="true" outlineLevel="0" collapsed="false">
      <c r="A1177" s="161"/>
      <c r="B1177" s="161"/>
    </row>
    <row r="1178" s="10" customFormat="true" ht="24.95" hidden="false" customHeight="true" outlineLevel="0" collapsed="false">
      <c r="A1178" s="161"/>
      <c r="B1178" s="161"/>
    </row>
    <row r="1179" s="10" customFormat="true" ht="24.95" hidden="false" customHeight="true" outlineLevel="0" collapsed="false">
      <c r="A1179" s="161"/>
      <c r="B1179" s="161"/>
    </row>
    <row r="1180" s="10" customFormat="true" ht="24.95" hidden="false" customHeight="true" outlineLevel="0" collapsed="false">
      <c r="A1180" s="161"/>
      <c r="B1180" s="161"/>
    </row>
    <row r="1181" s="10" customFormat="true" ht="24.95" hidden="false" customHeight="true" outlineLevel="0" collapsed="false">
      <c r="A1181" s="161"/>
      <c r="B1181" s="161"/>
    </row>
    <row r="1182" s="10" customFormat="true" ht="24.95" hidden="false" customHeight="true" outlineLevel="0" collapsed="false">
      <c r="A1182" s="161"/>
      <c r="B1182" s="161"/>
    </row>
    <row r="1183" s="10" customFormat="true" ht="24.95" hidden="false" customHeight="true" outlineLevel="0" collapsed="false">
      <c r="A1183" s="161"/>
      <c r="B1183" s="161"/>
    </row>
    <row r="1184" s="10" customFormat="true" ht="30" hidden="false" customHeight="true" outlineLevel="0" collapsed="false">
      <c r="A1184" s="161"/>
      <c r="B1184" s="161"/>
    </row>
    <row r="1185" s="10" customFormat="true" ht="24.95" hidden="false" customHeight="true" outlineLevel="0" collapsed="false">
      <c r="A1185" s="161"/>
      <c r="B1185" s="161"/>
    </row>
    <row r="1186" s="10" customFormat="true" ht="24.95" hidden="false" customHeight="true" outlineLevel="0" collapsed="false">
      <c r="A1186" s="161"/>
      <c r="B1186" s="161"/>
    </row>
    <row r="1187" s="10" customFormat="true" ht="24.95" hidden="false" customHeight="true" outlineLevel="0" collapsed="false">
      <c r="A1187" s="161"/>
      <c r="B1187" s="161"/>
    </row>
    <row r="1188" s="10" customFormat="true" ht="24.95" hidden="false" customHeight="true" outlineLevel="0" collapsed="false">
      <c r="A1188" s="161"/>
      <c r="B1188" s="161"/>
    </row>
    <row r="1189" s="10" customFormat="true" ht="24.95" hidden="false" customHeight="true" outlineLevel="0" collapsed="false">
      <c r="A1189" s="161"/>
      <c r="B1189" s="161"/>
    </row>
    <row r="1190" s="10" customFormat="true" ht="24.95" hidden="false" customHeight="true" outlineLevel="0" collapsed="false">
      <c r="A1190" s="161"/>
      <c r="B1190" s="161"/>
    </row>
    <row r="1191" s="10" customFormat="true" ht="24.95" hidden="false" customHeight="true" outlineLevel="0" collapsed="false">
      <c r="A1191" s="161"/>
      <c r="B1191" s="161"/>
    </row>
    <row r="1192" s="10" customFormat="true" ht="24.95" hidden="false" customHeight="true" outlineLevel="0" collapsed="false">
      <c r="A1192" s="161"/>
      <c r="B1192" s="161"/>
    </row>
    <row r="1193" s="10" customFormat="true" ht="24.95" hidden="false" customHeight="true" outlineLevel="0" collapsed="false">
      <c r="A1193" s="161"/>
      <c r="B1193" s="161"/>
    </row>
    <row r="1194" s="10" customFormat="true" ht="30" hidden="false" customHeight="true" outlineLevel="0" collapsed="false">
      <c r="A1194" s="161"/>
      <c r="B1194" s="161"/>
    </row>
    <row r="1195" s="10" customFormat="true" ht="30" hidden="false" customHeight="true" outlineLevel="0" collapsed="false">
      <c r="A1195" s="161"/>
      <c r="B1195" s="161"/>
    </row>
    <row r="1196" s="10" customFormat="true" ht="30" hidden="false" customHeight="true" outlineLevel="0" collapsed="false">
      <c r="A1196" s="161"/>
      <c r="B1196" s="161"/>
    </row>
    <row r="1197" s="10" customFormat="true" ht="30" hidden="false" customHeight="true" outlineLevel="0" collapsed="false">
      <c r="A1197" s="161"/>
      <c r="B1197" s="161"/>
      <c r="K1197" s="8" t="e">
        <f aca="false">#REF!</f>
        <v>#REF!</v>
      </c>
    </row>
    <row r="1198" s="10" customFormat="true" ht="30" hidden="false" customHeight="true" outlineLevel="0" collapsed="false">
      <c r="A1198" s="161"/>
      <c r="B1198" s="161"/>
    </row>
    <row r="1199" s="10" customFormat="true" ht="30" hidden="false" customHeight="true" outlineLevel="0" collapsed="false">
      <c r="A1199" s="161"/>
      <c r="B1199" s="161"/>
      <c r="K1199" s="8" t="e">
        <f aca="false">#REF!+K159+K239+K312+K394+K464+K558+K636+K722+K803+K892+K961+K1036+K1121+K1197</f>
        <v>#REF!</v>
      </c>
    </row>
    <row r="1200" s="10" customFormat="true" ht="30" hidden="false" customHeight="true" outlineLevel="0" collapsed="false">
      <c r="A1200" s="161"/>
      <c r="B1200" s="161"/>
      <c r="K1200" s="8" t="e">
        <f aca="false">K1199/15</f>
        <v>#REF!</v>
      </c>
    </row>
    <row r="1201" s="10" customFormat="true" ht="30" hidden="false" customHeight="true" outlineLevel="0" collapsed="false">
      <c r="A1201" s="161"/>
      <c r="B1201" s="161"/>
    </row>
    <row r="1202" s="10" customFormat="true" ht="30" hidden="false" customHeight="true" outlineLevel="0" collapsed="false">
      <c r="A1202" s="161"/>
      <c r="B1202" s="161"/>
    </row>
    <row r="1203" s="10" customFormat="true" ht="30" hidden="false" customHeight="true" outlineLevel="0" collapsed="false">
      <c r="A1203" s="161"/>
      <c r="B1203" s="161"/>
    </row>
    <row r="1204" s="10" customFormat="true" ht="30" hidden="false" customHeight="true" outlineLevel="0" collapsed="false">
      <c r="A1204" s="240"/>
      <c r="B1204" s="240"/>
    </row>
    <row r="1205" s="10" customFormat="true" ht="30" hidden="false" customHeight="true" outlineLevel="0" collapsed="false">
      <c r="A1205" s="240"/>
      <c r="B1205" s="240"/>
    </row>
    <row r="1206" s="10" customFormat="true" ht="46.5" hidden="false" customHeight="true" outlineLevel="0" collapsed="false">
      <c r="A1206" s="240"/>
      <c r="B1206" s="240"/>
    </row>
    <row r="1207" s="10" customFormat="true" ht="30" hidden="false" customHeight="true" outlineLevel="0" collapsed="false">
      <c r="A1207" s="152"/>
      <c r="B1207" s="152"/>
    </row>
    <row r="1208" s="10" customFormat="true" ht="30" hidden="false" customHeight="true" outlineLevel="0" collapsed="false">
      <c r="A1208" s="187"/>
      <c r="B1208" s="187"/>
    </row>
    <row r="1209" s="10" customFormat="true" ht="30" hidden="false" customHeight="true" outlineLevel="0" collapsed="false">
      <c r="A1209" s="170"/>
      <c r="B1209" s="170"/>
    </row>
    <row r="1210" s="10" customFormat="true" ht="30" hidden="false" customHeight="true" outlineLevel="0" collapsed="false">
      <c r="A1210" s="161"/>
      <c r="B1210" s="161"/>
    </row>
    <row r="1211" s="10" customFormat="true" ht="30" hidden="false" customHeight="true" outlineLevel="0" collapsed="false">
      <c r="A1211" s="161"/>
      <c r="B1211" s="161"/>
      <c r="C1211" s="10" t="n">
        <v>100</v>
      </c>
      <c r="D1211" s="10" t="n">
        <v>6.1</v>
      </c>
      <c r="E1211" s="10" t="n">
        <v>10.5</v>
      </c>
      <c r="F1211" s="10" t="n">
        <v>9.8</v>
      </c>
      <c r="G1211" s="10" t="n">
        <v>158</v>
      </c>
    </row>
    <row r="1212" s="10" customFormat="true" ht="30" hidden="false" customHeight="true" outlineLevel="0" collapsed="false">
      <c r="A1212" s="161"/>
      <c r="B1212" s="161"/>
    </row>
    <row r="1213" s="10" customFormat="true" ht="30" hidden="false" customHeight="true" outlineLevel="0" collapsed="false">
      <c r="A1213" s="161"/>
      <c r="B1213" s="161"/>
    </row>
    <row r="1214" s="10" customFormat="true" ht="30" hidden="false" customHeight="true" outlineLevel="0" collapsed="false">
      <c r="A1214" s="161"/>
      <c r="B1214" s="161"/>
    </row>
    <row r="1215" s="10" customFormat="true" ht="30" hidden="false" customHeight="true" outlineLevel="0" collapsed="false">
      <c r="A1215" s="161"/>
      <c r="B1215" s="161"/>
    </row>
    <row r="1216" s="10" customFormat="true" ht="30" hidden="false" customHeight="true" outlineLevel="0" collapsed="false">
      <c r="A1216" s="161"/>
      <c r="B1216" s="161"/>
    </row>
    <row r="1217" s="10" customFormat="true" ht="30" hidden="false" customHeight="true" outlineLevel="0" collapsed="false">
      <c r="A1217" s="161"/>
      <c r="B1217" s="161"/>
    </row>
    <row r="1218" s="10" customFormat="true" ht="45.75" hidden="false" customHeight="true" outlineLevel="0" collapsed="false">
      <c r="A1218" s="161"/>
      <c r="B1218" s="161"/>
    </row>
    <row r="1219" s="10" customFormat="true" ht="30" hidden="false" customHeight="true" outlineLevel="0" collapsed="false">
      <c r="A1219" s="161"/>
      <c r="B1219" s="161"/>
    </row>
    <row r="1220" s="10" customFormat="true" ht="30" hidden="false" customHeight="true" outlineLevel="0" collapsed="false">
      <c r="A1220" s="161"/>
      <c r="B1220" s="161"/>
    </row>
    <row r="1221" s="10" customFormat="true" ht="30" hidden="false" customHeight="true" outlineLevel="0" collapsed="false">
      <c r="A1221" s="161"/>
      <c r="B1221" s="161"/>
    </row>
    <row r="1222" s="10" customFormat="true" ht="30" hidden="false" customHeight="true" outlineLevel="0" collapsed="false">
      <c r="A1222" s="161"/>
      <c r="B1222" s="161"/>
    </row>
    <row r="1223" s="111" customFormat="true" ht="30" hidden="false" customHeight="true" outlineLevel="0" collapsed="false">
      <c r="A1223" s="161"/>
      <c r="B1223" s="161"/>
      <c r="C1223" s="10"/>
      <c r="D1223" s="10"/>
      <c r="E1223" s="10"/>
      <c r="F1223" s="10"/>
      <c r="G1223" s="10"/>
      <c r="H1223" s="10"/>
      <c r="I1223" s="10"/>
      <c r="J1223" s="10"/>
      <c r="K1223" s="10"/>
      <c r="L1223" s="10"/>
      <c r="M1223" s="10"/>
      <c r="N1223" s="10"/>
      <c r="O1223" s="10"/>
      <c r="P1223" s="10"/>
      <c r="Q1223" s="10"/>
      <c r="R1223" s="10"/>
    </row>
    <row r="1224" s="10" customFormat="true" ht="30" hidden="false" customHeight="true" outlineLevel="0" collapsed="false">
      <c r="A1224" s="161"/>
      <c r="B1224" s="161"/>
    </row>
    <row r="1225" s="10" customFormat="true" ht="30" hidden="false" customHeight="true" outlineLevel="0" collapsed="false">
      <c r="A1225" s="161"/>
      <c r="B1225" s="161"/>
    </row>
    <row r="1226" s="10" customFormat="true" ht="30" hidden="false" customHeight="true" outlineLevel="0" collapsed="false">
      <c r="A1226" s="161"/>
      <c r="B1226" s="161"/>
    </row>
    <row r="1227" s="10" customFormat="true" ht="30" hidden="false" customHeight="true" outlineLevel="0" collapsed="false">
      <c r="A1227" s="161"/>
      <c r="B1227" s="161"/>
    </row>
    <row r="1228" s="10" customFormat="true" ht="30" hidden="false" customHeight="true" outlineLevel="0" collapsed="false">
      <c r="A1228" s="161"/>
      <c r="B1228" s="161"/>
    </row>
    <row r="1229" s="10" customFormat="true" ht="30" hidden="false" customHeight="true" outlineLevel="0" collapsed="false">
      <c r="A1229" s="161"/>
      <c r="B1229" s="161"/>
    </row>
    <row r="1230" s="10" customFormat="true" ht="30" hidden="false" customHeight="true" outlineLevel="0" collapsed="false">
      <c r="A1230" s="161"/>
      <c r="B1230" s="161"/>
    </row>
    <row r="1231" s="10" customFormat="true" ht="30" hidden="false" customHeight="true" outlineLevel="0" collapsed="false">
      <c r="A1231" s="161"/>
      <c r="B1231" s="161"/>
    </row>
    <row r="1232" s="10" customFormat="true" ht="30" hidden="false" customHeight="true" outlineLevel="0" collapsed="false">
      <c r="A1232" s="161"/>
      <c r="B1232" s="161"/>
    </row>
    <row r="1233" s="10" customFormat="true" ht="30" hidden="false" customHeight="true" outlineLevel="0" collapsed="false">
      <c r="A1233" s="161"/>
      <c r="B1233" s="161"/>
    </row>
    <row r="1234" s="10" customFormat="true" ht="30" hidden="false" customHeight="true" outlineLevel="0" collapsed="false">
      <c r="A1234" s="161"/>
      <c r="B1234" s="161"/>
    </row>
    <row r="1235" s="10" customFormat="true" ht="30" hidden="false" customHeight="true" outlineLevel="0" collapsed="false">
      <c r="A1235" s="161"/>
      <c r="B1235" s="161"/>
    </row>
    <row r="1236" s="10" customFormat="true" ht="30" hidden="false" customHeight="true" outlineLevel="0" collapsed="false">
      <c r="A1236" s="161"/>
      <c r="B1236" s="161"/>
    </row>
    <row r="1237" s="10" customFormat="true" ht="30" hidden="false" customHeight="true" outlineLevel="0" collapsed="false">
      <c r="A1237" s="161"/>
      <c r="B1237" s="161"/>
    </row>
    <row r="1238" s="10" customFormat="true" ht="30" hidden="false" customHeight="true" outlineLevel="0" collapsed="false">
      <c r="A1238" s="161"/>
      <c r="B1238" s="161"/>
      <c r="I1238" s="111"/>
      <c r="J1238" s="111"/>
      <c r="K1238" s="111"/>
      <c r="L1238" s="111"/>
      <c r="M1238" s="111"/>
      <c r="N1238" s="111"/>
      <c r="O1238" s="111"/>
      <c r="P1238" s="111"/>
      <c r="Q1238" s="111"/>
      <c r="R1238" s="111"/>
    </row>
    <row r="1239" s="10" customFormat="true" ht="30" hidden="false" customHeight="true" outlineLevel="0" collapsed="false">
      <c r="A1239" s="161"/>
      <c r="B1239" s="161"/>
    </row>
    <row r="1240" s="10" customFormat="true" ht="30" hidden="false" customHeight="true" outlineLevel="0" collapsed="false">
      <c r="A1240" s="161"/>
      <c r="B1240" s="161"/>
    </row>
    <row r="1241" s="10" customFormat="true" ht="47.25" hidden="false" customHeight="true" outlineLevel="0" collapsed="false">
      <c r="A1241" s="161"/>
      <c r="B1241" s="161"/>
    </row>
    <row r="1242" s="10" customFormat="true" ht="30" hidden="false" customHeight="true" outlineLevel="0" collapsed="false">
      <c r="A1242" s="185"/>
      <c r="B1242" s="185"/>
      <c r="C1242" s="111"/>
      <c r="D1242" s="111"/>
      <c r="E1242" s="111"/>
      <c r="F1242" s="111"/>
      <c r="G1242" s="111"/>
      <c r="H1242" s="111"/>
    </row>
    <row r="1243" s="10" customFormat="true" ht="30" hidden="false" customHeight="true" outlineLevel="0" collapsed="false">
      <c r="A1243" s="161"/>
      <c r="B1243" s="161"/>
    </row>
    <row r="1244" s="10" customFormat="true" ht="30" hidden="false" customHeight="true" outlineLevel="0" collapsed="false">
      <c r="A1244" s="161"/>
      <c r="B1244" s="161"/>
    </row>
    <row r="1245" s="10" customFormat="true" ht="30" hidden="false" customHeight="true" outlineLevel="0" collapsed="false">
      <c r="A1245" s="161"/>
      <c r="B1245" s="161"/>
    </row>
    <row r="1246" s="10" customFormat="true" ht="30" hidden="false" customHeight="true" outlineLevel="0" collapsed="false">
      <c r="A1246" s="161"/>
      <c r="B1246" s="161"/>
    </row>
    <row r="1247" s="10" customFormat="true" ht="30" hidden="false" customHeight="true" outlineLevel="0" collapsed="false">
      <c r="A1247" s="161"/>
      <c r="B1247" s="161"/>
    </row>
    <row r="1248" s="10" customFormat="true" ht="30" hidden="false" customHeight="true" outlineLevel="0" collapsed="false">
      <c r="A1248" s="161"/>
      <c r="B1248" s="161"/>
    </row>
    <row r="1249" s="10" customFormat="true" ht="30" hidden="false" customHeight="true" outlineLevel="0" collapsed="false">
      <c r="A1249" s="161"/>
      <c r="B1249" s="161"/>
    </row>
    <row r="1250" s="10" customFormat="true" ht="30" hidden="false" customHeight="true" outlineLevel="0" collapsed="false">
      <c r="A1250" s="161"/>
      <c r="B1250" s="161"/>
    </row>
    <row r="1251" s="10" customFormat="true" ht="30" hidden="false" customHeight="true" outlineLevel="0" collapsed="false">
      <c r="A1251" s="161"/>
      <c r="B1251" s="161"/>
    </row>
    <row r="1252" s="10" customFormat="true" ht="30" hidden="false" customHeight="true" outlineLevel="0" collapsed="false">
      <c r="A1252" s="161"/>
      <c r="B1252" s="161"/>
    </row>
    <row r="1253" s="10" customFormat="true" ht="30" hidden="false" customHeight="true" outlineLevel="0" collapsed="false">
      <c r="A1253" s="161"/>
      <c r="B1253" s="161"/>
    </row>
    <row r="1254" s="10" customFormat="true" ht="30" hidden="false" customHeight="true" outlineLevel="0" collapsed="false">
      <c r="A1254" s="161"/>
      <c r="B1254" s="161"/>
    </row>
    <row r="1255" s="10" customFormat="true" ht="30" hidden="false" customHeight="true" outlineLevel="0" collapsed="false">
      <c r="A1255" s="161"/>
      <c r="B1255" s="161"/>
    </row>
    <row r="1256" s="160" customFormat="true" ht="30" hidden="false" customHeight="true" outlineLevel="0" collapsed="false">
      <c r="A1256" s="161"/>
      <c r="B1256" s="161"/>
      <c r="C1256" s="10"/>
      <c r="D1256" s="10"/>
      <c r="E1256" s="10"/>
      <c r="F1256" s="10"/>
      <c r="G1256" s="10"/>
      <c r="H1256" s="10"/>
      <c r="I1256" s="10"/>
      <c r="J1256" s="10"/>
      <c r="K1256" s="10"/>
      <c r="L1256" s="10"/>
      <c r="M1256" s="10"/>
      <c r="N1256" s="10"/>
      <c r="O1256" s="10"/>
      <c r="P1256" s="10"/>
      <c r="Q1256" s="10"/>
      <c r="R1256" s="10"/>
    </row>
    <row r="1257" s="10" customFormat="true" ht="30" hidden="false" customHeight="true" outlineLevel="0" collapsed="false">
      <c r="A1257" s="161"/>
      <c r="B1257" s="161"/>
    </row>
    <row r="1258" s="10" customFormat="true" ht="30" hidden="false" customHeight="true" outlineLevel="0" collapsed="false">
      <c r="A1258" s="161"/>
      <c r="B1258" s="161"/>
    </row>
    <row r="1259" s="10" customFormat="true" ht="30" hidden="false" customHeight="true" outlineLevel="0" collapsed="false">
      <c r="A1259" s="161"/>
      <c r="B1259" s="161"/>
    </row>
    <row r="1260" s="10" customFormat="true" ht="30" hidden="false" customHeight="true" outlineLevel="0" collapsed="false">
      <c r="A1260" s="161"/>
      <c r="B1260" s="161"/>
    </row>
    <row r="1261" s="10" customFormat="true" ht="30" hidden="false" customHeight="true" outlineLevel="0" collapsed="false">
      <c r="A1261" s="161"/>
      <c r="B1261" s="161"/>
    </row>
    <row r="1262" s="10" customFormat="true" ht="30" hidden="false" customHeight="true" outlineLevel="0" collapsed="false">
      <c r="A1262" s="161"/>
      <c r="B1262" s="161"/>
    </row>
    <row r="1263" s="10" customFormat="true" ht="30" hidden="false" customHeight="true" outlineLevel="0" collapsed="false">
      <c r="A1263" s="161"/>
      <c r="B1263" s="161"/>
    </row>
    <row r="1264" s="10" customFormat="true" ht="30" hidden="false" customHeight="true" outlineLevel="0" collapsed="false">
      <c r="A1264" s="161"/>
      <c r="B1264" s="161"/>
    </row>
    <row r="1265" s="10" customFormat="true" ht="30" hidden="false" customHeight="true" outlineLevel="0" collapsed="false">
      <c r="A1265" s="161"/>
      <c r="B1265" s="161"/>
    </row>
    <row r="1266" s="10" customFormat="true" ht="30" hidden="false" customHeight="true" outlineLevel="0" collapsed="false">
      <c r="A1266" s="161"/>
      <c r="B1266" s="161"/>
    </row>
    <row r="1267" s="111" customFormat="true" ht="30" hidden="false" customHeight="true" outlineLevel="0" collapsed="false">
      <c r="A1267" s="161"/>
      <c r="B1267" s="161"/>
      <c r="C1267" s="10"/>
      <c r="D1267" s="10"/>
      <c r="E1267" s="10"/>
      <c r="F1267" s="10"/>
      <c r="G1267" s="10"/>
      <c r="H1267" s="10"/>
      <c r="I1267" s="10"/>
      <c r="J1267" s="10"/>
      <c r="K1267" s="10"/>
      <c r="L1267" s="10"/>
      <c r="M1267" s="10"/>
      <c r="N1267" s="10"/>
      <c r="O1267" s="10"/>
      <c r="P1267" s="10"/>
      <c r="Q1267" s="10"/>
      <c r="R1267" s="10"/>
    </row>
    <row r="1268" s="10" customFormat="true" ht="30" hidden="false" customHeight="true" outlineLevel="0" collapsed="false">
      <c r="A1268" s="161"/>
      <c r="B1268" s="161"/>
    </row>
    <row r="1269" s="10" customFormat="true" ht="30" hidden="false" customHeight="true" outlineLevel="0" collapsed="false">
      <c r="A1269" s="161"/>
      <c r="B1269" s="161"/>
    </row>
    <row r="1270" s="10" customFormat="true" ht="30" hidden="false" customHeight="true" outlineLevel="0" collapsed="false">
      <c r="A1270" s="161"/>
      <c r="B1270" s="161"/>
    </row>
    <row r="1271" s="10" customFormat="true" ht="30" hidden="false" customHeight="true" outlineLevel="0" collapsed="false">
      <c r="A1271" s="161"/>
      <c r="B1271" s="161"/>
      <c r="K1271" s="160"/>
      <c r="L1271" s="160"/>
      <c r="M1271" s="160"/>
      <c r="N1271" s="160"/>
      <c r="O1271" s="160"/>
      <c r="P1271" s="160"/>
      <c r="Q1271" s="160"/>
      <c r="R1271" s="160"/>
    </row>
    <row r="1272" s="10" customFormat="true" ht="30" hidden="false" customHeight="true" outlineLevel="0" collapsed="false">
      <c r="A1272" s="161"/>
      <c r="B1272" s="161"/>
    </row>
    <row r="1273" s="10" customFormat="true" ht="30" hidden="false" customHeight="true" outlineLevel="0" collapsed="false">
      <c r="A1273" s="161"/>
      <c r="B1273" s="161"/>
    </row>
    <row r="1274" s="10" customFormat="true" ht="30" hidden="false" customHeight="true" outlineLevel="0" collapsed="false">
      <c r="A1274" s="161"/>
      <c r="B1274" s="161"/>
    </row>
    <row r="1275" s="111" customFormat="true" ht="30" hidden="false" customHeight="true" outlineLevel="0" collapsed="false">
      <c r="A1275" s="212"/>
      <c r="B1275" s="212"/>
      <c r="C1275" s="10"/>
      <c r="D1275" s="10"/>
      <c r="E1275" s="10"/>
      <c r="F1275" s="10"/>
      <c r="G1275" s="10"/>
      <c r="H1275" s="10"/>
      <c r="I1275" s="10"/>
      <c r="J1275" s="10"/>
      <c r="K1275" s="10"/>
      <c r="L1275" s="10"/>
      <c r="M1275" s="10"/>
      <c r="N1275" s="10"/>
      <c r="O1275" s="10"/>
      <c r="P1275" s="10"/>
      <c r="Q1275" s="10"/>
      <c r="R1275" s="10"/>
    </row>
    <row r="1276" s="10" customFormat="true" ht="30" hidden="false" customHeight="true" outlineLevel="0" collapsed="false">
      <c r="A1276" s="161"/>
      <c r="B1276" s="161"/>
    </row>
    <row r="1277" s="10" customFormat="true" ht="30" hidden="false" customHeight="true" outlineLevel="0" collapsed="false">
      <c r="A1277" s="161"/>
      <c r="B1277" s="161"/>
    </row>
    <row r="1278" s="10" customFormat="true" ht="30" hidden="false" customHeight="true" outlineLevel="0" collapsed="false">
      <c r="A1278" s="161"/>
      <c r="B1278" s="161"/>
    </row>
    <row r="1279" s="10" customFormat="true" ht="30" hidden="false" customHeight="true" outlineLevel="0" collapsed="false">
      <c r="A1279" s="161"/>
      <c r="B1279" s="161"/>
    </row>
    <row r="1280" s="10" customFormat="true" ht="30" hidden="false" customHeight="true" outlineLevel="0" collapsed="false">
      <c r="A1280" s="161"/>
      <c r="B1280" s="161"/>
    </row>
    <row r="1281" s="10" customFormat="true" ht="30" hidden="false" customHeight="true" outlineLevel="0" collapsed="false">
      <c r="A1281" s="161"/>
      <c r="B1281" s="161"/>
    </row>
    <row r="1282" s="10" customFormat="true" ht="30" hidden="false" customHeight="true" outlineLevel="0" collapsed="false">
      <c r="A1282" s="161"/>
      <c r="B1282" s="161"/>
      <c r="I1282" s="111"/>
      <c r="J1282" s="111"/>
      <c r="K1282" s="111"/>
      <c r="L1282" s="111"/>
      <c r="M1282" s="111"/>
      <c r="N1282" s="111"/>
      <c r="O1282" s="111"/>
      <c r="P1282" s="111"/>
      <c r="Q1282" s="111"/>
      <c r="R1282" s="111"/>
    </row>
    <row r="1283" s="10" customFormat="true" ht="30" hidden="false" customHeight="true" outlineLevel="0" collapsed="false">
      <c r="A1283" s="161"/>
      <c r="B1283" s="161"/>
    </row>
    <row r="1284" s="10" customFormat="true" ht="30" hidden="false" customHeight="true" outlineLevel="0" collapsed="false">
      <c r="A1284" s="161"/>
      <c r="B1284" s="161"/>
    </row>
    <row r="1285" s="10" customFormat="true" ht="30" hidden="false" customHeight="true" outlineLevel="0" collapsed="false">
      <c r="A1285" s="161"/>
      <c r="B1285" s="161"/>
    </row>
    <row r="1286" s="10" customFormat="true" ht="30" hidden="false" customHeight="true" outlineLevel="0" collapsed="false">
      <c r="A1286" s="185"/>
      <c r="B1286" s="185"/>
      <c r="C1286" s="111"/>
      <c r="D1286" s="111"/>
      <c r="E1286" s="111"/>
      <c r="F1286" s="111"/>
      <c r="G1286" s="111"/>
      <c r="H1286" s="111"/>
    </row>
    <row r="1287" s="10" customFormat="true" ht="30" hidden="false" customHeight="true" outlineLevel="0" collapsed="false">
      <c r="A1287" s="161"/>
      <c r="B1287" s="161"/>
    </row>
    <row r="1288" s="10" customFormat="true" ht="30" hidden="false" customHeight="true" outlineLevel="0" collapsed="false">
      <c r="A1288" s="161"/>
      <c r="B1288" s="161"/>
    </row>
    <row r="1289" s="10" customFormat="true" ht="30" hidden="false" customHeight="true" outlineLevel="0" collapsed="false">
      <c r="A1289" s="241"/>
      <c r="B1289" s="241"/>
    </row>
    <row r="1290" s="10" customFormat="true" ht="30" hidden="false" customHeight="true" outlineLevel="0" collapsed="false">
      <c r="A1290" s="241"/>
      <c r="B1290" s="241"/>
      <c r="I1290" s="111"/>
      <c r="J1290" s="111"/>
      <c r="K1290" s="111"/>
      <c r="L1290" s="111"/>
      <c r="M1290" s="111"/>
      <c r="N1290" s="111"/>
      <c r="O1290" s="111"/>
      <c r="P1290" s="111"/>
      <c r="Q1290" s="111"/>
      <c r="R1290" s="111"/>
    </row>
    <row r="1291" s="10" customFormat="true" ht="30" hidden="false" customHeight="true" outlineLevel="0" collapsed="false">
      <c r="A1291" s="226"/>
      <c r="B1291" s="226"/>
    </row>
    <row r="1292" s="10" customFormat="true" ht="30" hidden="false" customHeight="true" outlineLevel="0" collapsed="false">
      <c r="A1292" s="226"/>
      <c r="B1292" s="226"/>
    </row>
    <row r="1293" s="10" customFormat="true" ht="30" hidden="false" customHeight="true" outlineLevel="0" collapsed="false">
      <c r="A1293" s="236"/>
      <c r="B1293" s="236"/>
    </row>
    <row r="1294" s="10" customFormat="true" ht="30" hidden="false" customHeight="true" outlineLevel="0" collapsed="false">
      <c r="A1294" s="201"/>
      <c r="B1294" s="201"/>
      <c r="C1294" s="111"/>
      <c r="D1294" s="111"/>
      <c r="E1294" s="111"/>
      <c r="F1294" s="111"/>
      <c r="G1294" s="111"/>
      <c r="H1294" s="111"/>
    </row>
    <row r="1295" s="10" customFormat="true" ht="30" hidden="false" customHeight="true" outlineLevel="0" collapsed="false">
      <c r="A1295" s="161"/>
      <c r="B1295" s="161"/>
    </row>
    <row r="1296" s="10" customFormat="true" ht="30" hidden="false" customHeight="true" outlineLevel="0" collapsed="false">
      <c r="A1296" s="161"/>
      <c r="B1296" s="161"/>
    </row>
    <row r="1297" s="10" customFormat="true" ht="30" hidden="false" customHeight="true" outlineLevel="0" collapsed="false">
      <c r="A1297" s="161"/>
      <c r="B1297" s="161"/>
    </row>
    <row r="1298" s="10" customFormat="true" ht="30" hidden="false" customHeight="true" outlineLevel="0" collapsed="false">
      <c r="A1298" s="161"/>
      <c r="B1298" s="161"/>
    </row>
    <row r="1299" s="10" customFormat="true" ht="30" hidden="false" customHeight="true" outlineLevel="0" collapsed="false">
      <c r="A1299" s="161"/>
      <c r="B1299" s="161"/>
    </row>
    <row r="1300" s="10" customFormat="true" ht="30" hidden="false" customHeight="true" outlineLevel="0" collapsed="false">
      <c r="A1300" s="161"/>
      <c r="B1300" s="161"/>
    </row>
    <row r="1301" s="10" customFormat="true" ht="30" hidden="false" customHeight="true" outlineLevel="0" collapsed="false">
      <c r="A1301" s="161"/>
      <c r="B1301" s="161"/>
    </row>
    <row r="1302" s="10" customFormat="true" ht="30" hidden="false" customHeight="true" outlineLevel="0" collapsed="false">
      <c r="A1302" s="161"/>
      <c r="B1302" s="161"/>
    </row>
    <row r="1303" s="10" customFormat="true" ht="30" hidden="false" customHeight="true" outlineLevel="0" collapsed="false">
      <c r="A1303" s="161"/>
      <c r="B1303" s="161"/>
    </row>
    <row r="1304" s="10" customFormat="true" ht="30" hidden="false" customHeight="true" outlineLevel="0" collapsed="false">
      <c r="A1304" s="161"/>
      <c r="B1304" s="161"/>
    </row>
    <row r="1305" s="10" customFormat="true" ht="30" hidden="false" customHeight="true" outlineLevel="0" collapsed="false">
      <c r="A1305" s="161"/>
      <c r="B1305" s="161"/>
    </row>
    <row r="1306" s="10" customFormat="true" ht="30" hidden="false" customHeight="true" outlineLevel="0" collapsed="false">
      <c r="A1306" s="161"/>
      <c r="B1306" s="161"/>
    </row>
    <row r="1307" s="10" customFormat="true" ht="30" hidden="false" customHeight="true" outlineLevel="0" collapsed="false">
      <c r="A1307" s="161"/>
      <c r="B1307" s="161"/>
    </row>
    <row r="1308" s="10" customFormat="true" ht="30" hidden="false" customHeight="true" outlineLevel="0" collapsed="false">
      <c r="A1308" s="161"/>
      <c r="B1308" s="161"/>
    </row>
    <row r="1309" s="10" customFormat="true" ht="30" hidden="false" customHeight="true" outlineLevel="0" collapsed="false">
      <c r="A1309" s="161"/>
      <c r="B1309" s="161"/>
      <c r="S1309" s="161"/>
      <c r="T1309" s="161"/>
    </row>
    <row r="1310" s="10" customFormat="true" ht="30" hidden="false" customHeight="true" outlineLevel="0" collapsed="false">
      <c r="A1310" s="161"/>
      <c r="B1310" s="161"/>
      <c r="S1310" s="161"/>
      <c r="T1310" s="161"/>
    </row>
    <row r="1311" s="10" customFormat="true" ht="30" hidden="false" customHeight="true" outlineLevel="0" collapsed="false">
      <c r="A1311" s="161"/>
      <c r="B1311" s="161"/>
      <c r="S1311" s="161"/>
      <c r="T1311" s="161"/>
    </row>
    <row r="1312" s="10" customFormat="true" ht="30" hidden="false" customHeight="true" outlineLevel="0" collapsed="false">
      <c r="A1312" s="161"/>
      <c r="B1312" s="161"/>
      <c r="S1312" s="161"/>
      <c r="T1312" s="161"/>
    </row>
    <row r="1313" s="10" customFormat="true" ht="30" hidden="false" customHeight="true" outlineLevel="0" collapsed="false">
      <c r="A1313" s="161"/>
      <c r="B1313" s="161"/>
      <c r="S1313" s="161"/>
      <c r="T1313" s="161"/>
    </row>
    <row r="1314" s="10" customFormat="true" ht="30" hidden="false" customHeight="true" outlineLevel="0" collapsed="false">
      <c r="A1314" s="161"/>
      <c r="B1314" s="161"/>
      <c r="S1314" s="161"/>
      <c r="T1314" s="161"/>
    </row>
    <row r="1315" s="10" customFormat="true" ht="30" hidden="false" customHeight="true" outlineLevel="0" collapsed="false">
      <c r="A1315" s="161"/>
      <c r="B1315" s="161"/>
      <c r="S1315" s="161"/>
      <c r="T1315" s="161"/>
    </row>
    <row r="1316" s="10" customFormat="true" ht="30" hidden="false" customHeight="true" outlineLevel="0" collapsed="false">
      <c r="A1316" s="161"/>
      <c r="B1316" s="161"/>
      <c r="S1316" s="161"/>
      <c r="T1316" s="161"/>
    </row>
    <row r="1317" s="10" customFormat="true" ht="30" hidden="false" customHeight="true" outlineLevel="0" collapsed="false">
      <c r="A1317" s="161"/>
      <c r="B1317" s="161"/>
      <c r="S1317" s="161"/>
      <c r="T1317" s="161"/>
    </row>
    <row r="1318" s="10" customFormat="true" ht="30" hidden="false" customHeight="true" outlineLevel="0" collapsed="false">
      <c r="A1318" s="161"/>
      <c r="B1318" s="161"/>
      <c r="S1318" s="161"/>
      <c r="T1318" s="161"/>
    </row>
    <row r="1319" s="10" customFormat="true" ht="30" hidden="false" customHeight="true" outlineLevel="0" collapsed="false">
      <c r="A1319" s="161"/>
      <c r="B1319" s="161"/>
      <c r="S1319" s="161"/>
      <c r="T1319" s="161"/>
    </row>
    <row r="1320" s="10" customFormat="true" ht="30" hidden="false" customHeight="true" outlineLevel="0" collapsed="false">
      <c r="A1320" s="161"/>
      <c r="B1320" s="161"/>
      <c r="S1320" s="161"/>
      <c r="T1320" s="161"/>
    </row>
    <row r="1321" s="10" customFormat="true" ht="30" hidden="false" customHeight="true" outlineLevel="0" collapsed="false">
      <c r="A1321" s="161"/>
      <c r="B1321" s="161"/>
      <c r="S1321" s="161"/>
      <c r="T1321" s="161"/>
    </row>
    <row r="1322" s="10" customFormat="true" ht="30" hidden="false" customHeight="true" outlineLevel="0" collapsed="false">
      <c r="A1322" s="161"/>
      <c r="B1322" s="161"/>
      <c r="S1322" s="161"/>
      <c r="T1322" s="161"/>
    </row>
    <row r="1323" s="10" customFormat="true" ht="30" hidden="false" customHeight="true" outlineLevel="0" collapsed="false">
      <c r="A1323" s="161"/>
      <c r="B1323" s="161"/>
      <c r="S1323" s="161"/>
      <c r="T1323" s="161"/>
    </row>
    <row r="1324" customFormat="false" ht="30" hidden="false" customHeight="true" outlineLevel="0" collapsed="false">
      <c r="A1324" s="161"/>
      <c r="B1324" s="161"/>
      <c r="C1324" s="10"/>
      <c r="D1324" s="10"/>
      <c r="E1324" s="10"/>
      <c r="F1324" s="10"/>
      <c r="G1324" s="10"/>
      <c r="H1324" s="10"/>
      <c r="S1324" s="161"/>
      <c r="T1324" s="161"/>
    </row>
    <row r="1325" customFormat="false" ht="30" hidden="false" customHeight="true" outlineLevel="0" collapsed="false">
      <c r="A1325" s="161"/>
      <c r="B1325" s="161"/>
      <c r="C1325" s="10"/>
      <c r="D1325" s="10"/>
      <c r="E1325" s="10"/>
      <c r="F1325" s="10"/>
      <c r="G1325" s="10"/>
      <c r="H1325" s="10"/>
      <c r="S1325" s="161"/>
      <c r="T1325" s="161"/>
    </row>
    <row r="1326" customFormat="false" ht="30" hidden="false" customHeight="true" outlineLevel="0" collapsed="false">
      <c r="A1326" s="161"/>
      <c r="B1326" s="161"/>
      <c r="C1326" s="10"/>
      <c r="D1326" s="10"/>
      <c r="E1326" s="10"/>
      <c r="F1326" s="10"/>
      <c r="G1326" s="10"/>
      <c r="H1326" s="10"/>
      <c r="S1326" s="161"/>
      <c r="T1326" s="161"/>
    </row>
    <row r="1327" customFormat="false" ht="30" hidden="false" customHeight="true" outlineLevel="0" collapsed="false">
      <c r="A1327" s="161"/>
      <c r="B1327" s="161"/>
      <c r="C1327" s="10"/>
      <c r="D1327" s="10"/>
      <c r="E1327" s="10"/>
      <c r="F1327" s="10"/>
      <c r="G1327" s="10"/>
      <c r="H1327" s="10"/>
      <c r="S1327" s="161"/>
      <c r="T1327" s="161"/>
    </row>
    <row r="1328" customFormat="false" ht="30" hidden="false" customHeight="true" outlineLevel="0" collapsed="false">
      <c r="S1328" s="161"/>
      <c r="T1328" s="161"/>
    </row>
    <row r="1329" customFormat="false" ht="30" hidden="false" customHeight="true" outlineLevel="0" collapsed="false">
      <c r="S1329" s="161"/>
      <c r="T1329" s="161"/>
    </row>
    <row r="1330" customFormat="false" ht="30" hidden="false" customHeight="true" outlineLevel="0" collapsed="false">
      <c r="S1330" s="161"/>
      <c r="T1330" s="161"/>
    </row>
    <row r="1331" customFormat="false" ht="30" hidden="false" customHeight="true" outlineLevel="0" collapsed="false">
      <c r="S1331" s="161"/>
      <c r="T1331" s="161"/>
    </row>
    <row r="1332" customFormat="false" ht="30" hidden="false" customHeight="true" outlineLevel="0" collapsed="false">
      <c r="S1332" s="161"/>
      <c r="T1332" s="161"/>
    </row>
    <row r="1333" customFormat="false" ht="30" hidden="false" customHeight="true" outlineLevel="0" collapsed="false">
      <c r="S1333" s="161"/>
      <c r="T1333" s="161"/>
    </row>
    <row r="1334" customFormat="false" ht="30" hidden="false" customHeight="true" outlineLevel="0" collapsed="false">
      <c r="S1334" s="161"/>
      <c r="T1334" s="161"/>
    </row>
    <row r="1335" customFormat="false" ht="30" hidden="false" customHeight="true" outlineLevel="0" collapsed="false">
      <c r="S1335" s="161"/>
      <c r="T1335" s="161"/>
    </row>
    <row r="1336" customFormat="false" ht="30" hidden="false" customHeight="true" outlineLevel="0" collapsed="false">
      <c r="S1336" s="161"/>
      <c r="T1336" s="161"/>
    </row>
    <row r="1337" customFormat="false" ht="30" hidden="false" customHeight="true" outlineLevel="0" collapsed="false">
      <c r="S1337" s="161"/>
      <c r="T1337" s="161"/>
    </row>
    <row r="1338" customFormat="false" ht="30" hidden="false" customHeight="true" outlineLevel="0" collapsed="false">
      <c r="S1338" s="161"/>
      <c r="T1338" s="161"/>
    </row>
    <row r="1339" customFormat="false" ht="30" hidden="false" customHeight="true" outlineLevel="0" collapsed="false">
      <c r="S1339" s="161"/>
      <c r="T1339" s="161"/>
    </row>
    <row r="1340" s="111" customFormat="true" ht="30" hidden="false" customHeight="true" outlineLevel="0" collapsed="false">
      <c r="A1340" s="1"/>
      <c r="B1340" s="2"/>
      <c r="C1340" s="3"/>
      <c r="D1340" s="4"/>
      <c r="E1340" s="5"/>
      <c r="F1340" s="6"/>
      <c r="G1340" s="6"/>
      <c r="H1340" s="6"/>
      <c r="I1340" s="7"/>
      <c r="J1340" s="7"/>
      <c r="K1340" s="5"/>
      <c r="L1340" s="8"/>
      <c r="M1340" s="8"/>
      <c r="N1340" s="8"/>
      <c r="O1340" s="9"/>
      <c r="P1340" s="9"/>
      <c r="Q1340" s="8"/>
      <c r="R1340" s="8"/>
      <c r="S1340" s="185"/>
      <c r="T1340" s="185"/>
      <c r="AC1340" s="10"/>
      <c r="AD1340" s="10"/>
      <c r="AE1340" s="10"/>
      <c r="AF1340" s="10"/>
      <c r="AG1340" s="10"/>
      <c r="AH1340" s="10"/>
      <c r="AI1340" s="10"/>
      <c r="AJ1340" s="10"/>
      <c r="AK1340" s="10"/>
      <c r="AL1340" s="10"/>
      <c r="AM1340" s="10"/>
      <c r="AN1340" s="10"/>
      <c r="AO1340" s="10"/>
    </row>
    <row r="1341" customFormat="false" ht="30" hidden="false" customHeight="true" outlineLevel="0" collapsed="false">
      <c r="S1341" s="161"/>
      <c r="T1341" s="161"/>
    </row>
    <row r="1342" customFormat="false" ht="30" hidden="false" customHeight="true" outlineLevel="0" collapsed="false">
      <c r="S1342" s="152"/>
      <c r="T1342" s="152"/>
    </row>
    <row r="1343" customFormat="false" ht="30" hidden="false" customHeight="true" outlineLevel="0" collapsed="false">
      <c r="S1343" s="152"/>
      <c r="T1343" s="152"/>
    </row>
    <row r="1344" customFormat="false" ht="30" hidden="false" customHeight="true" outlineLevel="0" collapsed="false">
      <c r="S1344" s="168"/>
      <c r="T1344" s="168"/>
    </row>
    <row r="1345" customFormat="false" ht="30" hidden="false" customHeight="true" outlineLevel="0" collapsed="false">
      <c r="S1345" s="168"/>
      <c r="T1345" s="168"/>
    </row>
    <row r="1346" s="160" customFormat="true" ht="30" hidden="false" customHeight="true" outlineLevel="0" collapsed="false">
      <c r="A1346" s="1"/>
      <c r="B1346" s="2"/>
      <c r="C1346" s="3"/>
      <c r="D1346" s="4"/>
      <c r="E1346" s="5"/>
      <c r="F1346" s="6"/>
      <c r="G1346" s="6"/>
      <c r="H1346" s="6"/>
      <c r="I1346" s="7"/>
      <c r="J1346" s="7"/>
      <c r="K1346" s="5"/>
      <c r="L1346" s="8"/>
      <c r="M1346" s="8"/>
      <c r="N1346" s="8"/>
      <c r="O1346" s="9"/>
      <c r="P1346" s="9"/>
      <c r="Q1346" s="8"/>
      <c r="R1346" s="8"/>
      <c r="S1346" s="168"/>
      <c r="T1346" s="168"/>
      <c r="U1346" s="10"/>
      <c r="V1346" s="10"/>
      <c r="W1346" s="10"/>
      <c r="X1346" s="10"/>
      <c r="Y1346" s="10"/>
      <c r="Z1346" s="10"/>
      <c r="AA1346" s="10"/>
      <c r="AB1346" s="10"/>
    </row>
    <row r="1347" customFormat="false" ht="30" hidden="false" customHeight="true" outlineLevel="0" collapsed="false">
      <c r="S1347" s="168"/>
      <c r="T1347" s="168"/>
    </row>
    <row r="1348" customFormat="false" ht="30" hidden="false" customHeight="true" outlineLevel="0" collapsed="false">
      <c r="S1348" s="168"/>
      <c r="T1348" s="168"/>
    </row>
    <row r="1349" customFormat="false" ht="30" hidden="false" customHeight="true" outlineLevel="0" collapsed="false">
      <c r="S1349" s="168"/>
      <c r="T1349" s="168"/>
      <c r="AC1349" s="111"/>
      <c r="AD1349" s="111"/>
      <c r="AE1349" s="111"/>
      <c r="AF1349" s="111"/>
      <c r="AG1349" s="111"/>
      <c r="AH1349" s="111"/>
      <c r="AI1349" s="111"/>
      <c r="AJ1349" s="111"/>
      <c r="AK1349" s="111"/>
      <c r="AL1349" s="111"/>
      <c r="AM1349" s="111"/>
      <c r="AN1349" s="111"/>
      <c r="AO1349" s="111"/>
    </row>
    <row r="1350" customFormat="false" ht="30" hidden="false" customHeight="true" outlineLevel="0" collapsed="false">
      <c r="S1350" s="152"/>
      <c r="T1350" s="152"/>
    </row>
    <row r="1351" customFormat="false" ht="30" hidden="false" customHeight="true" outlineLevel="0" collapsed="false">
      <c r="S1351" s="152"/>
      <c r="T1351" s="152"/>
    </row>
    <row r="1352" customFormat="false" ht="30" hidden="false" customHeight="true" outlineLevel="0" collapsed="false">
      <c r="S1352" s="236"/>
      <c r="T1352" s="236"/>
    </row>
    <row r="1353" customFormat="false" ht="30" hidden="false" customHeight="true" outlineLevel="0" collapsed="false">
      <c r="S1353" s="170"/>
      <c r="T1353" s="170"/>
    </row>
    <row r="1354" customFormat="false" ht="30" hidden="false" customHeight="true" outlineLevel="0" collapsed="false">
      <c r="S1354" s="161"/>
      <c r="T1354" s="161"/>
    </row>
    <row r="1355" customFormat="false" ht="30" hidden="false" customHeight="true" outlineLevel="0" collapsed="false">
      <c r="S1355" s="161"/>
      <c r="T1355" s="161"/>
    </row>
    <row r="1356" customFormat="false" ht="30" hidden="false" customHeight="true" outlineLevel="0" collapsed="false">
      <c r="S1356" s="161"/>
      <c r="T1356" s="161"/>
    </row>
    <row r="1357" customFormat="false" ht="30" hidden="false" customHeight="true" outlineLevel="0" collapsed="false">
      <c r="S1357" s="161"/>
      <c r="T1357" s="161"/>
    </row>
    <row r="1358" customFormat="false" ht="30" hidden="false" customHeight="true" outlineLevel="0" collapsed="false">
      <c r="S1358" s="161"/>
      <c r="T1358" s="161"/>
    </row>
    <row r="1359" customFormat="false" ht="30" hidden="false" customHeight="true" outlineLevel="0" collapsed="false">
      <c r="S1359" s="161"/>
      <c r="T1359" s="161"/>
    </row>
    <row r="1360" customFormat="false" ht="30" hidden="false" customHeight="true" outlineLevel="0" collapsed="false">
      <c r="S1360" s="161"/>
      <c r="T1360" s="161"/>
    </row>
    <row r="1361" customFormat="false" ht="30" hidden="false" customHeight="true" outlineLevel="0" collapsed="false">
      <c r="S1361" s="161"/>
      <c r="T1361" s="161"/>
    </row>
    <row r="1362" s="111" customFormat="true" ht="30" hidden="false" customHeight="true" outlineLevel="0" collapsed="false">
      <c r="A1362" s="1"/>
      <c r="B1362" s="2"/>
      <c r="C1362" s="3"/>
      <c r="D1362" s="4"/>
      <c r="E1362" s="5"/>
      <c r="F1362" s="6"/>
      <c r="G1362" s="6"/>
      <c r="H1362" s="6"/>
      <c r="I1362" s="7"/>
      <c r="J1362" s="7"/>
      <c r="K1362" s="5"/>
      <c r="L1362" s="8"/>
      <c r="M1362" s="8"/>
      <c r="N1362" s="8"/>
      <c r="O1362" s="9"/>
      <c r="P1362" s="9"/>
      <c r="Q1362" s="8"/>
      <c r="R1362" s="8"/>
      <c r="S1362" s="185"/>
      <c r="T1362" s="185"/>
      <c r="AC1362" s="10"/>
      <c r="AD1362" s="10"/>
      <c r="AE1362" s="10"/>
      <c r="AF1362" s="10"/>
      <c r="AG1362" s="10"/>
      <c r="AH1362" s="10"/>
      <c r="AI1362" s="10"/>
      <c r="AJ1362" s="10"/>
      <c r="AK1362" s="10"/>
      <c r="AL1362" s="10"/>
      <c r="AM1362" s="10"/>
      <c r="AN1362" s="10"/>
      <c r="AO1362" s="10"/>
    </row>
    <row r="1363" customFormat="false" ht="30" hidden="false" customHeight="true" outlineLevel="0" collapsed="false">
      <c r="S1363" s="161"/>
      <c r="T1363" s="161"/>
    </row>
    <row r="1364" customFormat="false" ht="30" hidden="false" customHeight="true" outlineLevel="0" collapsed="false">
      <c r="S1364" s="161"/>
      <c r="T1364" s="161"/>
    </row>
    <row r="1365" customFormat="false" ht="30" hidden="false" customHeight="true" outlineLevel="0" collapsed="false">
      <c r="S1365" s="161"/>
      <c r="T1365" s="161"/>
    </row>
    <row r="1366" customFormat="false" ht="30" hidden="false" customHeight="true" outlineLevel="0" collapsed="false">
      <c r="S1366" s="161"/>
      <c r="T1366" s="161"/>
    </row>
    <row r="1367" customFormat="false" ht="30" hidden="false" customHeight="true" outlineLevel="0" collapsed="false">
      <c r="S1367" s="161"/>
      <c r="T1367" s="161"/>
    </row>
    <row r="1368" customFormat="false" ht="30" hidden="false" customHeight="true" outlineLevel="0" collapsed="false">
      <c r="S1368" s="161"/>
      <c r="T1368" s="161"/>
    </row>
    <row r="1369" customFormat="false" ht="30" hidden="false" customHeight="true" outlineLevel="0" collapsed="false">
      <c r="S1369" s="161"/>
      <c r="T1369" s="161"/>
    </row>
    <row r="1370" customFormat="false" ht="30" hidden="false" customHeight="true" outlineLevel="0" collapsed="false">
      <c r="S1370" s="161"/>
      <c r="T1370" s="161"/>
    </row>
    <row r="1371" customFormat="false" ht="30" hidden="false" customHeight="true" outlineLevel="0" collapsed="false">
      <c r="S1371" s="161"/>
      <c r="T1371" s="161"/>
      <c r="AC1371" s="111"/>
      <c r="AD1371" s="111"/>
      <c r="AE1371" s="111"/>
      <c r="AF1371" s="111"/>
      <c r="AG1371" s="111"/>
      <c r="AH1371" s="111"/>
      <c r="AI1371" s="111"/>
      <c r="AJ1371" s="111"/>
      <c r="AK1371" s="111"/>
      <c r="AL1371" s="111"/>
      <c r="AM1371" s="111"/>
      <c r="AN1371" s="111"/>
      <c r="AO1371" s="111"/>
    </row>
    <row r="1372" customFormat="false" ht="30" hidden="false" customHeight="true" outlineLevel="0" collapsed="false">
      <c r="S1372" s="161"/>
      <c r="T1372" s="161"/>
    </row>
    <row r="1373" customFormat="false" ht="30" hidden="false" customHeight="true" outlineLevel="0" collapsed="false">
      <c r="S1373" s="161"/>
      <c r="T1373" s="161"/>
    </row>
    <row r="1374" customFormat="false" ht="30" hidden="false" customHeight="true" outlineLevel="0" collapsed="false">
      <c r="S1374" s="161"/>
      <c r="T1374" s="161"/>
    </row>
    <row r="1375" customFormat="false" ht="30" hidden="false" customHeight="true" outlineLevel="0" collapsed="false">
      <c r="S1375" s="161"/>
      <c r="T1375" s="161"/>
    </row>
    <row r="1376" customFormat="false" ht="30" hidden="false" customHeight="true" outlineLevel="0" collapsed="false">
      <c r="S1376" s="161"/>
      <c r="T1376" s="161"/>
    </row>
    <row r="1377" customFormat="false" ht="30" hidden="false" customHeight="true" outlineLevel="0" collapsed="false">
      <c r="S1377" s="161"/>
      <c r="T1377" s="161"/>
    </row>
    <row r="1378" customFormat="false" ht="30" hidden="false" customHeight="true" outlineLevel="0" collapsed="false">
      <c r="S1378" s="161"/>
      <c r="T1378" s="161"/>
    </row>
    <row r="1379" customFormat="false" ht="30" hidden="false" customHeight="true" outlineLevel="0" collapsed="false">
      <c r="S1379" s="161"/>
      <c r="T1379" s="161"/>
    </row>
    <row r="1380" customFormat="false" ht="30" hidden="false" customHeight="true" outlineLevel="0" collapsed="false">
      <c r="S1380" s="161"/>
      <c r="T1380" s="161"/>
    </row>
    <row r="1381" customFormat="false" ht="30" hidden="false" customHeight="true" outlineLevel="0" collapsed="false">
      <c r="S1381" s="161"/>
      <c r="T1381" s="161"/>
    </row>
    <row r="1382" customFormat="false" ht="30" hidden="false" customHeight="true" outlineLevel="0" collapsed="false">
      <c r="S1382" s="161"/>
      <c r="T1382" s="161"/>
    </row>
    <row r="1383" customFormat="false" ht="30" hidden="false" customHeight="true" outlineLevel="0" collapsed="false">
      <c r="S1383" s="161"/>
      <c r="T1383" s="161"/>
    </row>
    <row r="1384" customFormat="false" ht="30" hidden="false" customHeight="true" outlineLevel="0" collapsed="false">
      <c r="S1384" s="161"/>
      <c r="T1384" s="161"/>
    </row>
    <row r="1385" customFormat="false" ht="30" hidden="false" customHeight="true" outlineLevel="0" collapsed="false">
      <c r="S1385" s="161"/>
      <c r="T1385" s="161"/>
    </row>
    <row r="1386" customFormat="false" ht="30" hidden="false" customHeight="true" outlineLevel="0" collapsed="false">
      <c r="S1386" s="161"/>
      <c r="T1386" s="161"/>
    </row>
    <row r="1387" customFormat="false" ht="30" hidden="false" customHeight="true" outlineLevel="0" collapsed="false">
      <c r="S1387" s="161"/>
      <c r="T1387" s="161"/>
    </row>
    <row r="1388" customFormat="false" ht="30" hidden="false" customHeight="true" outlineLevel="0" collapsed="false">
      <c r="S1388" s="161"/>
      <c r="T1388" s="161"/>
    </row>
    <row r="1389" customFormat="false" ht="30" hidden="false" customHeight="true" outlineLevel="0" collapsed="false">
      <c r="S1389" s="161"/>
      <c r="T1389" s="161"/>
    </row>
    <row r="1390" customFormat="false" ht="30" hidden="false" customHeight="true" outlineLevel="0" collapsed="false">
      <c r="S1390" s="161"/>
      <c r="T1390" s="161"/>
    </row>
    <row r="1391" customFormat="false" ht="30" hidden="false" customHeight="true" outlineLevel="0" collapsed="false">
      <c r="S1391" s="161"/>
      <c r="T1391" s="161"/>
    </row>
    <row r="1392" customFormat="false" ht="30" hidden="false" customHeight="true" outlineLevel="0" collapsed="false">
      <c r="S1392" s="161"/>
      <c r="T1392" s="161"/>
    </row>
    <row r="1393" customFormat="false" ht="30" hidden="false" customHeight="true" outlineLevel="0" collapsed="false">
      <c r="S1393" s="161"/>
      <c r="T1393" s="161"/>
    </row>
    <row r="1394" customFormat="false" ht="30" hidden="false" customHeight="true" outlineLevel="0" collapsed="false">
      <c r="S1394" s="161"/>
      <c r="T1394" s="161"/>
    </row>
    <row r="1395" customFormat="false" ht="30" hidden="false" customHeight="true" outlineLevel="0" collapsed="false">
      <c r="S1395" s="161"/>
      <c r="T1395" s="161"/>
    </row>
    <row r="1396" customFormat="false" ht="30" hidden="false" customHeight="true" outlineLevel="0" collapsed="false">
      <c r="S1396" s="161"/>
      <c r="T1396" s="161"/>
    </row>
    <row r="1397" customFormat="false" ht="30" hidden="false" customHeight="true" outlineLevel="0" collapsed="false">
      <c r="S1397" s="161"/>
      <c r="T1397" s="161"/>
    </row>
    <row r="1398" customFormat="false" ht="30" hidden="false" customHeight="true" outlineLevel="0" collapsed="false">
      <c r="S1398" s="161"/>
      <c r="T1398" s="161"/>
    </row>
    <row r="1399" customFormat="false" ht="30" hidden="false" customHeight="true" outlineLevel="0" collapsed="false">
      <c r="S1399" s="161"/>
      <c r="T1399" s="161"/>
    </row>
    <row r="1400" customFormat="false" ht="30" hidden="false" customHeight="true" outlineLevel="0" collapsed="false">
      <c r="S1400" s="161"/>
      <c r="T1400" s="161"/>
    </row>
    <row r="1401" customFormat="false" ht="30" hidden="false" customHeight="true" outlineLevel="0" collapsed="false">
      <c r="S1401" s="161"/>
      <c r="T1401" s="161"/>
    </row>
    <row r="1402" customFormat="false" ht="30" hidden="false" customHeight="true" outlineLevel="0" collapsed="false">
      <c r="S1402" s="161"/>
      <c r="T1402" s="161"/>
    </row>
    <row r="1403" customFormat="false" ht="30" hidden="false" customHeight="true" outlineLevel="0" collapsed="false">
      <c r="S1403" s="161"/>
      <c r="T1403" s="161"/>
    </row>
    <row r="1404" customFormat="false" ht="30" hidden="false" customHeight="true" outlineLevel="0" collapsed="false">
      <c r="S1404" s="161"/>
      <c r="T1404" s="161"/>
    </row>
    <row r="1405" customFormat="false" ht="30" hidden="false" customHeight="true" outlineLevel="0" collapsed="false">
      <c r="S1405" s="161"/>
      <c r="T1405" s="161"/>
    </row>
    <row r="1406" customFormat="false" ht="30" hidden="false" customHeight="true" outlineLevel="0" collapsed="false">
      <c r="S1406" s="161"/>
      <c r="T1406" s="161"/>
    </row>
    <row r="1407" s="160" customFormat="true" ht="30" hidden="false" customHeight="true" outlineLevel="0" collapsed="false">
      <c r="A1407" s="1"/>
      <c r="B1407" s="2"/>
      <c r="C1407" s="3"/>
      <c r="D1407" s="4"/>
      <c r="E1407" s="5"/>
      <c r="F1407" s="6"/>
      <c r="G1407" s="6"/>
      <c r="H1407" s="6"/>
      <c r="I1407" s="7"/>
      <c r="J1407" s="7"/>
      <c r="K1407" s="5"/>
      <c r="L1407" s="8"/>
      <c r="M1407" s="8"/>
      <c r="N1407" s="8"/>
      <c r="O1407" s="9"/>
      <c r="P1407" s="9"/>
      <c r="Q1407" s="8"/>
      <c r="R1407" s="8"/>
      <c r="S1407" s="161"/>
      <c r="T1407" s="161"/>
      <c r="U1407" s="10"/>
      <c r="V1407" s="10"/>
      <c r="W1407" s="10"/>
      <c r="X1407" s="10"/>
      <c r="Y1407" s="10"/>
      <c r="Z1407" s="10"/>
      <c r="AA1407" s="10"/>
      <c r="AB1407" s="10"/>
    </row>
    <row r="1408" customFormat="false" ht="30" hidden="false" customHeight="true" outlineLevel="0" collapsed="false">
      <c r="S1408" s="161"/>
      <c r="T1408" s="161"/>
    </row>
    <row r="1409" customFormat="false" ht="30" hidden="false" customHeight="true" outlineLevel="0" collapsed="false">
      <c r="S1409" s="161"/>
      <c r="T1409" s="161"/>
    </row>
    <row r="1410" customFormat="false" ht="30" hidden="false" customHeight="true" outlineLevel="0" collapsed="false">
      <c r="S1410" s="161"/>
      <c r="T1410" s="161"/>
    </row>
    <row r="1411" customFormat="false" ht="30" hidden="false" customHeight="true" outlineLevel="0" collapsed="false">
      <c r="S1411" s="161"/>
      <c r="T1411" s="161"/>
    </row>
    <row r="1412" customFormat="false" ht="30" hidden="false" customHeight="true" outlineLevel="0" collapsed="false">
      <c r="S1412" s="161"/>
      <c r="T1412" s="161"/>
    </row>
    <row r="1413" customFormat="false" ht="30" hidden="false" customHeight="true" outlineLevel="0" collapsed="false">
      <c r="S1413" s="161"/>
      <c r="T1413" s="161"/>
    </row>
    <row r="1414" customFormat="false" ht="30" hidden="false" customHeight="true" outlineLevel="0" collapsed="false">
      <c r="S1414" s="161"/>
      <c r="T1414" s="161"/>
    </row>
    <row r="1415" customFormat="false" ht="30" hidden="false" customHeight="true" outlineLevel="0" collapsed="false">
      <c r="S1415" s="161"/>
      <c r="T1415" s="161"/>
    </row>
    <row r="1416" customFormat="false" ht="30" hidden="false" customHeight="true" outlineLevel="0" collapsed="false">
      <c r="S1416" s="161"/>
      <c r="T1416" s="161"/>
    </row>
    <row r="1417" customFormat="false" ht="30" hidden="false" customHeight="true" outlineLevel="0" collapsed="false">
      <c r="S1417" s="161"/>
      <c r="T1417" s="161"/>
    </row>
    <row r="1418" customFormat="false" ht="30" hidden="false" customHeight="true" outlineLevel="0" collapsed="false">
      <c r="S1418" s="161"/>
      <c r="T1418" s="161"/>
    </row>
    <row r="1419" customFormat="false" ht="30" hidden="false" customHeight="true" outlineLevel="0" collapsed="false">
      <c r="S1419" s="161"/>
      <c r="T1419" s="161"/>
    </row>
    <row r="1420" s="160" customFormat="true" ht="30" hidden="false" customHeight="true" outlineLevel="0" collapsed="false">
      <c r="A1420" s="1"/>
      <c r="B1420" s="2"/>
      <c r="C1420" s="3"/>
      <c r="D1420" s="4"/>
      <c r="E1420" s="5"/>
      <c r="F1420" s="6"/>
      <c r="G1420" s="6"/>
      <c r="H1420" s="6"/>
      <c r="I1420" s="7"/>
      <c r="J1420" s="7"/>
      <c r="K1420" s="5"/>
      <c r="L1420" s="8"/>
      <c r="M1420" s="8"/>
      <c r="N1420" s="8"/>
      <c r="O1420" s="9"/>
      <c r="P1420" s="9"/>
      <c r="Q1420" s="8"/>
      <c r="R1420" s="8"/>
      <c r="S1420" s="161"/>
      <c r="T1420" s="161"/>
      <c r="U1420" s="10"/>
      <c r="V1420" s="10"/>
      <c r="W1420" s="10"/>
      <c r="X1420" s="10"/>
      <c r="Y1420" s="10"/>
      <c r="Z1420" s="10"/>
      <c r="AA1420" s="10"/>
      <c r="AB1420" s="10"/>
    </row>
    <row r="1421" customFormat="false" ht="42.75" hidden="false" customHeight="true" outlineLevel="0" collapsed="false">
      <c r="S1421" s="161"/>
      <c r="T1421" s="161"/>
    </row>
    <row r="1422" customFormat="false" ht="38.25" hidden="false" customHeight="true" outlineLevel="0" collapsed="false">
      <c r="S1422" s="161"/>
      <c r="T1422" s="161"/>
    </row>
    <row r="1423" customFormat="false" ht="32.25" hidden="false" customHeight="true" outlineLevel="0" collapsed="false">
      <c r="S1423" s="152"/>
      <c r="T1423" s="152"/>
    </row>
    <row r="1424" customFormat="false" ht="30" hidden="false" customHeight="true" outlineLevel="0" collapsed="false">
      <c r="S1424" s="152"/>
      <c r="T1424" s="152"/>
    </row>
    <row r="1425" customFormat="false" ht="24.95" hidden="false" customHeight="true" outlineLevel="0" collapsed="false">
      <c r="S1425" s="152"/>
      <c r="T1425" s="152"/>
    </row>
    <row r="1426" customFormat="false" ht="24.95" hidden="false" customHeight="true" outlineLevel="0" collapsed="false">
      <c r="S1426" s="152"/>
      <c r="T1426" s="152"/>
    </row>
    <row r="1427" customFormat="false" ht="24.95" hidden="false" customHeight="true" outlineLevel="0" collapsed="false"/>
    <row r="1428" customFormat="false" ht="24.95" hidden="false" customHeight="true" outlineLevel="0" collapsed="false"/>
    <row r="1429" customFormat="false" ht="24.95" hidden="false" customHeight="true" outlineLevel="0" collapsed="false"/>
    <row r="1430" customFormat="false" ht="24.95" hidden="false" customHeight="true" outlineLevel="0" collapsed="false"/>
    <row r="1431" customFormat="false" ht="24.95" hidden="false" customHeight="true" outlineLevel="0" collapsed="false"/>
    <row r="1432" customFormat="false" ht="24.95" hidden="false" customHeight="true" outlineLevel="0" collapsed="false"/>
    <row r="1433" customFormat="false" ht="24.95" hidden="false" customHeight="true" outlineLevel="0" collapsed="false"/>
    <row r="1434" customFormat="false" ht="24.95" hidden="false" customHeight="true" outlineLevel="0" collapsed="false"/>
    <row r="1435" customFormat="false" ht="24.95" hidden="false" customHeight="true" outlineLevel="0" collapsed="false"/>
    <row r="1436" customFormat="false" ht="24.95" hidden="false" customHeight="true" outlineLevel="0" collapsed="false"/>
    <row r="1437" customFormat="false" ht="24.95" hidden="false" customHeight="true" outlineLevel="0" collapsed="false"/>
    <row r="1438" customFormat="false" ht="30" hidden="false" customHeight="true" outlineLevel="0" collapsed="false"/>
    <row r="1439" customFormat="false" ht="60" hidden="false" customHeight="true" outlineLevel="0" collapsed="false"/>
    <row r="1440" customFormat="false" ht="24.95" hidden="false" customHeight="true" outlineLevel="0" collapsed="false"/>
    <row r="1441" customFormat="false" ht="24.95" hidden="false" customHeight="true" outlineLevel="0" collapsed="false"/>
    <row r="1442" customFormat="false" ht="24.95" hidden="false" customHeight="true" outlineLevel="0" collapsed="false"/>
    <row r="1443" customFormat="false" ht="24.95" hidden="false" customHeight="true" outlineLevel="0" collapsed="false"/>
    <row r="1444" customFormat="false" ht="24.95" hidden="false" customHeight="true" outlineLevel="0" collapsed="false"/>
    <row r="1445" customFormat="false" ht="24.95" hidden="false" customHeight="true" outlineLevel="0" collapsed="false"/>
    <row r="1452" customFormat="false" ht="45" hidden="false" customHeight="true" outlineLevel="0" collapsed="false"/>
    <row r="65525" customFormat="false" ht="12.8" hidden="false" customHeight="true" outlineLevel="0" collapsed="false"/>
    <row r="65526" customFormat="false" ht="12.8" hidden="false" customHeight="true" outlineLevel="0" collapsed="false"/>
    <row r="65527" customFormat="false" ht="12.8" hidden="false" customHeight="true" outlineLevel="0" collapsed="false"/>
    <row r="65528" customFormat="false" ht="12.8" hidden="false" customHeight="true" outlineLevel="0" collapsed="false"/>
    <row r="65529" customFormat="false" ht="12.8" hidden="false" customHeight="true" outlineLevel="0" collapsed="false"/>
    <row r="65530" customFormat="false" ht="12.8" hidden="false" customHeight="true" outlineLevel="0" collapsed="false"/>
    <row r="65531" customFormat="false" ht="12.8" hidden="false" customHeight="true" outlineLevel="0" collapsed="false"/>
    <row r="65532" customFormat="false" ht="12.8" hidden="false" customHeight="true" outlineLevel="0" collapsed="false"/>
    <row r="65533" customFormat="false" ht="12.8" hidden="false" customHeight="true" outlineLevel="0" collapsed="false"/>
    <row r="65534" customFormat="false" ht="12.8" hidden="false" customHeight="true" outlineLevel="0" collapsed="false"/>
    <row r="65535" customFormat="false" ht="12.8" hidden="false" customHeight="true" outlineLevel="0" collapsed="false"/>
    <row r="65536" customFormat="false" ht="12.8" hidden="false" customHeight="true" outlineLevel="0" collapsed="false"/>
  </sheetData>
  <autoFilter ref="A1:A89"/>
  <mergeCells count="31">
    <mergeCell ref="A1:R1"/>
    <mergeCell ref="A2:R2"/>
    <mergeCell ref="A3:R3"/>
    <mergeCell ref="A4:A5"/>
    <mergeCell ref="B4:B5"/>
    <mergeCell ref="C4:C5"/>
    <mergeCell ref="D4:H4"/>
    <mergeCell ref="K4:N4"/>
    <mergeCell ref="O4:R4"/>
    <mergeCell ref="A6:D6"/>
    <mergeCell ref="A8:C8"/>
    <mergeCell ref="A15:C15"/>
    <mergeCell ref="A18:C18"/>
    <mergeCell ref="A22:C22"/>
    <mergeCell ref="A23:C23"/>
    <mergeCell ref="A24:D24"/>
    <mergeCell ref="A25:C25"/>
    <mergeCell ref="A38:C38"/>
    <mergeCell ref="A50:C50"/>
    <mergeCell ref="A51:C51"/>
    <mergeCell ref="A60:R60"/>
    <mergeCell ref="A62:C62"/>
    <mergeCell ref="A71:C71"/>
    <mergeCell ref="A76:C76"/>
    <mergeCell ref="A81:C81"/>
    <mergeCell ref="A84:C84"/>
    <mergeCell ref="A85:C85"/>
    <mergeCell ref="A87:D87"/>
    <mergeCell ref="A89:C89"/>
    <mergeCell ref="A90:C90"/>
    <mergeCell ref="K710:M710"/>
  </mergeCells>
  <printOptions headings="false" gridLines="false" gridLinesSet="true" horizontalCentered="true" verticalCentered="false"/>
  <pageMargins left="0.196527777777778" right="0.196527777777778" top="0.0416666666666667" bottom="0.0104166666666667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117</TotalTime>
  <Application>LibreOffice/6.1.2.1$Windows_X86_64 LibreOffice_project/65905a128db06ba48db947242809d14d3f9a93fe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2009-10-19T11:28:23Z</dcterms:created>
  <dc:creator>Customer</dc:creator>
  <dc:description/>
  <dc:language>ru-RU</dc:language>
  <cp:lastModifiedBy/>
  <cp:lastPrinted>2018-05-07T09:33:20Z</cp:lastPrinted>
  <dcterms:modified xsi:type="dcterms:W3CDTF">2019-05-29T20:57:19Z</dcterms:modified>
  <cp:revision>21</cp:revision>
  <dc:subject/>
  <dc:title/>
</cp:coreProperties>
</file>